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leandromaia\OneDrive\Unifesspa\Presencial\Modelos Lei 14.133-2021\Modelos DCO\Pesquisa de Preços\Versão 2023.1\"/>
    </mc:Choice>
  </mc:AlternateContent>
  <xr:revisionPtr revIDLastSave="0" documentId="13_ncr:1_{632569C1-C317-4E73-8893-2E9245075B61}" xr6:coauthVersionLast="36" xr6:coauthVersionMax="46" xr10:uidLastSave="{00000000-0000-0000-0000-000000000000}"/>
  <bookViews>
    <workbookView xWindow="0" yWindow="0" windowWidth="28800" windowHeight="11925" tabRatio="911" activeTab="2" xr2:uid="{00000000-000D-0000-FFFF-FFFF00000000}"/>
  </bookViews>
  <sheets>
    <sheet name="ITEM 1" sheetId="39" r:id="rId1"/>
    <sheet name="ITEM 2" sheetId="60" r:id="rId2"/>
    <sheet name="ITEM 3" sheetId="85" r:id="rId3"/>
    <sheet name="ITEM 4" sheetId="86" r:id="rId4"/>
    <sheet name="ITEM 5" sheetId="87" r:id="rId5"/>
    <sheet name="ITEM 6" sheetId="88" r:id="rId6"/>
    <sheet name="ITEM 7" sheetId="89" r:id="rId7"/>
    <sheet name="ITEM 8" sheetId="90" r:id="rId8"/>
    <sheet name="ITEM 9" sheetId="91" r:id="rId9"/>
    <sheet name="ITEM 10" sheetId="92" r:id="rId10"/>
    <sheet name="ITEM 11" sheetId="93" r:id="rId11"/>
    <sheet name="ITEM 12" sheetId="94" r:id="rId12"/>
    <sheet name="ITEM 13" sheetId="95" r:id="rId13"/>
    <sheet name="ITEM 14" sheetId="96" r:id="rId14"/>
    <sheet name="ITEM 15" sheetId="97" r:id="rId15"/>
    <sheet name="ITEM 16" sheetId="98" r:id="rId16"/>
    <sheet name="ITEM 17" sheetId="99" r:id="rId17"/>
    <sheet name="ITEM 18" sheetId="100" r:id="rId18"/>
    <sheet name="ITEM 19" sheetId="101" r:id="rId19"/>
    <sheet name="ITEM 20" sheetId="102" r:id="rId20"/>
    <sheet name="ITEM 21" sheetId="103" r:id="rId21"/>
    <sheet name="ITEM 22" sheetId="104" r:id="rId22"/>
    <sheet name="ITEM 23" sheetId="105" r:id="rId23"/>
    <sheet name="ITEM 24" sheetId="106" r:id="rId24"/>
    <sheet name="ITEM 25" sheetId="107" r:id="rId25"/>
    <sheet name="MAPA DE PREÇOS" sheetId="8" r:id="rId26"/>
  </sheets>
  <definedNames>
    <definedName name="_xlnm.Print_Area" localSheetId="0">'ITEM 1'!$A$1:$O$35</definedName>
    <definedName name="_xlnm.Print_Area" localSheetId="9">'ITEM 10'!$A$1:$O$35</definedName>
    <definedName name="_xlnm.Print_Area" localSheetId="10">'ITEM 11'!$A$1:$O$35</definedName>
    <definedName name="_xlnm.Print_Area" localSheetId="11">'ITEM 12'!$A$1:$O$35</definedName>
    <definedName name="_xlnm.Print_Area" localSheetId="12">'ITEM 13'!$A$1:$O$35</definedName>
    <definedName name="_xlnm.Print_Area" localSheetId="13">'ITEM 14'!$A$1:$O$35</definedName>
    <definedName name="_xlnm.Print_Area" localSheetId="14">'ITEM 15'!$A$1:$O$35</definedName>
    <definedName name="_xlnm.Print_Area" localSheetId="15">'ITEM 16'!$A$1:$O$35</definedName>
    <definedName name="_xlnm.Print_Area" localSheetId="16">'ITEM 17'!$A$1:$O$35</definedName>
    <definedName name="_xlnm.Print_Area" localSheetId="17">'ITEM 18'!$A$1:$O$35</definedName>
    <definedName name="_xlnm.Print_Area" localSheetId="18">'ITEM 19'!$A$1:$O$35</definedName>
    <definedName name="_xlnm.Print_Area" localSheetId="1">'ITEM 2'!$A$1:$O$35</definedName>
    <definedName name="_xlnm.Print_Area" localSheetId="19">'ITEM 20'!$A$1:$O$35</definedName>
    <definedName name="_xlnm.Print_Area" localSheetId="20">'ITEM 21'!$A$1:$O$35</definedName>
    <definedName name="_xlnm.Print_Area" localSheetId="21">'ITEM 22'!$A$1:$O$35</definedName>
    <definedName name="_xlnm.Print_Area" localSheetId="22">'ITEM 23'!$A$1:$O$35</definedName>
    <definedName name="_xlnm.Print_Area" localSheetId="23">'ITEM 24'!$A$1:$O$35</definedName>
    <definedName name="_xlnm.Print_Area" localSheetId="24">'ITEM 25'!$A$1:$O$35</definedName>
    <definedName name="_xlnm.Print_Area" localSheetId="2">'ITEM 3'!$A$1:$O$35</definedName>
    <definedName name="_xlnm.Print_Area" localSheetId="3">'ITEM 4'!$A$1:$O$35</definedName>
    <definedName name="_xlnm.Print_Area" localSheetId="4">'ITEM 5'!$A$1:$O$35</definedName>
    <definedName name="_xlnm.Print_Area" localSheetId="5">'ITEM 6'!$A$1:$O$35</definedName>
    <definedName name="_xlnm.Print_Area" localSheetId="6">'ITEM 7'!$A$1:$O$35</definedName>
    <definedName name="_xlnm.Print_Area" localSheetId="7">'ITEM 8'!$A$1:$O$35</definedName>
    <definedName name="_xlnm.Print_Area" localSheetId="8">'ITEM 9'!$A$1:$O$35</definedName>
    <definedName name="_xlnm.Print_Area" localSheetId="25">'MAPA DE PREÇOS'!$A$1:$K$42</definedName>
    <definedName name="_xlnm.Print_Titles" localSheetId="25">'MAPA DE PREÇOS'!$1:$6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8" l="1"/>
  <c r="I31" i="8"/>
  <c r="I30" i="8"/>
  <c r="I29" i="8"/>
  <c r="K29" i="8" s="1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K12" i="8" s="1"/>
  <c r="I11" i="8"/>
  <c r="K11" i="8" s="1"/>
  <c r="I10" i="8"/>
  <c r="I9" i="8"/>
  <c r="K9" i="8" s="1"/>
  <c r="K26" i="8"/>
  <c r="K30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G31" i="8"/>
  <c r="K31" i="8" s="1"/>
  <c r="G30" i="8"/>
  <c r="G29" i="8"/>
  <c r="G28" i="8"/>
  <c r="G27" i="8"/>
  <c r="G26" i="8"/>
  <c r="G25" i="8"/>
  <c r="G24" i="8"/>
  <c r="G23" i="8"/>
  <c r="K23" i="8" s="1"/>
  <c r="G22" i="8"/>
  <c r="G21" i="8"/>
  <c r="G20" i="8"/>
  <c r="G19" i="8"/>
  <c r="K19" i="8" s="1"/>
  <c r="G18" i="8"/>
  <c r="G17" i="8"/>
  <c r="G16" i="8"/>
  <c r="G15" i="8"/>
  <c r="K15" i="8" s="1"/>
  <c r="G14" i="8"/>
  <c r="G13" i="8"/>
  <c r="K13" i="8" s="1"/>
  <c r="G12" i="8"/>
  <c r="G11" i="8"/>
  <c r="G10" i="8"/>
  <c r="K14" i="8"/>
  <c r="K21" i="8"/>
  <c r="K22" i="8"/>
  <c r="K28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O18" i="107"/>
  <c r="P18" i="107" s="1"/>
  <c r="M18" i="107"/>
  <c r="L18" i="107"/>
  <c r="O16" i="107"/>
  <c r="P16" i="107" s="1"/>
  <c r="M16" i="107"/>
  <c r="L16" i="107"/>
  <c r="O14" i="107"/>
  <c r="P14" i="107" s="1"/>
  <c r="M14" i="107"/>
  <c r="L14" i="107"/>
  <c r="O12" i="107"/>
  <c r="P12" i="107" s="1"/>
  <c r="M12" i="107"/>
  <c r="L12" i="107"/>
  <c r="O10" i="107"/>
  <c r="P10" i="107" s="1"/>
  <c r="M10" i="107"/>
  <c r="L10" i="107"/>
  <c r="O8" i="107"/>
  <c r="P8" i="107" s="1"/>
  <c r="M8" i="107"/>
  <c r="L8" i="107"/>
  <c r="K8" i="107"/>
  <c r="M19" i="107" s="1"/>
  <c r="O19" i="107" s="1"/>
  <c r="P19" i="107" s="1"/>
  <c r="B4" i="107"/>
  <c r="B3" i="107"/>
  <c r="M18" i="106"/>
  <c r="O18" i="106" s="1"/>
  <c r="P18" i="106" s="1"/>
  <c r="L18" i="106"/>
  <c r="M16" i="106"/>
  <c r="O16" i="106" s="1"/>
  <c r="P16" i="106" s="1"/>
  <c r="L16" i="106"/>
  <c r="M14" i="106"/>
  <c r="O14" i="106" s="1"/>
  <c r="P14" i="106" s="1"/>
  <c r="L14" i="106"/>
  <c r="M12" i="106"/>
  <c r="O12" i="106" s="1"/>
  <c r="P12" i="106" s="1"/>
  <c r="L12" i="106"/>
  <c r="M10" i="106"/>
  <c r="O10" i="106" s="1"/>
  <c r="P10" i="106" s="1"/>
  <c r="L10" i="106"/>
  <c r="M8" i="106"/>
  <c r="O8" i="106" s="1"/>
  <c r="P8" i="106" s="1"/>
  <c r="L8" i="106"/>
  <c r="K8" i="106"/>
  <c r="M19" i="106" s="1"/>
  <c r="O19" i="106" s="1"/>
  <c r="P19" i="106" s="1"/>
  <c r="B4" i="106"/>
  <c r="B3" i="106"/>
  <c r="O18" i="105"/>
  <c r="P18" i="105" s="1"/>
  <c r="M18" i="105"/>
  <c r="L18" i="105"/>
  <c r="O16" i="105"/>
  <c r="P16" i="105" s="1"/>
  <c r="M16" i="105"/>
  <c r="L16" i="105"/>
  <c r="O14" i="105"/>
  <c r="P14" i="105" s="1"/>
  <c r="M14" i="105"/>
  <c r="L14" i="105"/>
  <c r="O12" i="105"/>
  <c r="P12" i="105" s="1"/>
  <c r="M12" i="105"/>
  <c r="L12" i="105"/>
  <c r="O10" i="105"/>
  <c r="P10" i="105" s="1"/>
  <c r="M10" i="105"/>
  <c r="L10" i="105"/>
  <c r="O8" i="105"/>
  <c r="P8" i="105" s="1"/>
  <c r="M8" i="105"/>
  <c r="L8" i="105"/>
  <c r="K8" i="105"/>
  <c r="M19" i="105" s="1"/>
  <c r="O19" i="105" s="1"/>
  <c r="P19" i="105" s="1"/>
  <c r="B4" i="105"/>
  <c r="B3" i="105"/>
  <c r="M18" i="104"/>
  <c r="O18" i="104" s="1"/>
  <c r="P18" i="104" s="1"/>
  <c r="L18" i="104"/>
  <c r="M16" i="104"/>
  <c r="O16" i="104" s="1"/>
  <c r="P16" i="104" s="1"/>
  <c r="L16" i="104"/>
  <c r="M14" i="104"/>
  <c r="O14" i="104" s="1"/>
  <c r="P14" i="104" s="1"/>
  <c r="L14" i="104"/>
  <c r="M12" i="104"/>
  <c r="O12" i="104" s="1"/>
  <c r="P12" i="104" s="1"/>
  <c r="L12" i="104"/>
  <c r="M10" i="104"/>
  <c r="O10" i="104" s="1"/>
  <c r="P10" i="104" s="1"/>
  <c r="L10" i="104"/>
  <c r="M8" i="104"/>
  <c r="O8" i="104" s="1"/>
  <c r="P8" i="104" s="1"/>
  <c r="L8" i="104"/>
  <c r="K8" i="104"/>
  <c r="M19" i="104" s="1"/>
  <c r="O19" i="104" s="1"/>
  <c r="P19" i="104" s="1"/>
  <c r="B4" i="104"/>
  <c r="B3" i="104"/>
  <c r="L18" i="103"/>
  <c r="L16" i="103"/>
  <c r="L14" i="103"/>
  <c r="L12" i="103"/>
  <c r="M10" i="103"/>
  <c r="O10" i="103" s="1"/>
  <c r="P10" i="103" s="1"/>
  <c r="L10" i="103"/>
  <c r="M8" i="103"/>
  <c r="O8" i="103" s="1"/>
  <c r="P8" i="103" s="1"/>
  <c r="L8" i="103"/>
  <c r="K8" i="103"/>
  <c r="M19" i="103" s="1"/>
  <c r="O19" i="103" s="1"/>
  <c r="P19" i="103" s="1"/>
  <c r="B4" i="103"/>
  <c r="B3" i="103"/>
  <c r="L18" i="102"/>
  <c r="L16" i="102"/>
  <c r="L14" i="102"/>
  <c r="L12" i="102"/>
  <c r="L10" i="102"/>
  <c r="L8" i="102"/>
  <c r="K8" i="102"/>
  <c r="M19" i="102" s="1"/>
  <c r="O19" i="102" s="1"/>
  <c r="P19" i="102" s="1"/>
  <c r="B4" i="102"/>
  <c r="B3" i="102"/>
  <c r="K8" i="101"/>
  <c r="M19" i="101" s="1"/>
  <c r="O19" i="101" s="1"/>
  <c r="P19" i="101" s="1"/>
  <c r="B4" i="101"/>
  <c r="B3" i="101"/>
  <c r="O18" i="100"/>
  <c r="P18" i="100" s="1"/>
  <c r="M18" i="100"/>
  <c r="L18" i="100"/>
  <c r="O16" i="100"/>
  <c r="P16" i="100" s="1"/>
  <c r="M16" i="100"/>
  <c r="L16" i="100"/>
  <c r="O14" i="100"/>
  <c r="P14" i="100" s="1"/>
  <c r="M14" i="100"/>
  <c r="L14" i="100"/>
  <c r="O12" i="100"/>
  <c r="P12" i="100" s="1"/>
  <c r="M12" i="100"/>
  <c r="L12" i="100"/>
  <c r="O10" i="100"/>
  <c r="P10" i="100" s="1"/>
  <c r="M10" i="100"/>
  <c r="L10" i="100"/>
  <c r="O8" i="100"/>
  <c r="P8" i="100" s="1"/>
  <c r="M8" i="100"/>
  <c r="L8" i="100"/>
  <c r="K8" i="100"/>
  <c r="M19" i="100" s="1"/>
  <c r="O19" i="100" s="1"/>
  <c r="P19" i="100" s="1"/>
  <c r="B4" i="100"/>
  <c r="B3" i="100"/>
  <c r="M18" i="99"/>
  <c r="O18" i="99" s="1"/>
  <c r="P18" i="99" s="1"/>
  <c r="L18" i="99"/>
  <c r="M16" i="99"/>
  <c r="O16" i="99" s="1"/>
  <c r="P16" i="99" s="1"/>
  <c r="L16" i="99"/>
  <c r="M14" i="99"/>
  <c r="O14" i="99" s="1"/>
  <c r="P14" i="99" s="1"/>
  <c r="L14" i="99"/>
  <c r="M12" i="99"/>
  <c r="O12" i="99" s="1"/>
  <c r="P12" i="99" s="1"/>
  <c r="L12" i="99"/>
  <c r="M10" i="99"/>
  <c r="O10" i="99" s="1"/>
  <c r="P10" i="99" s="1"/>
  <c r="L10" i="99"/>
  <c r="M8" i="99"/>
  <c r="O8" i="99" s="1"/>
  <c r="P8" i="99" s="1"/>
  <c r="L8" i="99"/>
  <c r="K8" i="99"/>
  <c r="M19" i="99" s="1"/>
  <c r="O19" i="99" s="1"/>
  <c r="P19" i="99" s="1"/>
  <c r="B4" i="99"/>
  <c r="B3" i="99"/>
  <c r="O18" i="98"/>
  <c r="P18" i="98" s="1"/>
  <c r="M18" i="98"/>
  <c r="L18" i="98"/>
  <c r="O16" i="98"/>
  <c r="P16" i="98" s="1"/>
  <c r="M16" i="98"/>
  <c r="L16" i="98"/>
  <c r="O14" i="98"/>
  <c r="P14" i="98" s="1"/>
  <c r="M14" i="98"/>
  <c r="L14" i="98"/>
  <c r="O12" i="98"/>
  <c r="P12" i="98" s="1"/>
  <c r="M12" i="98"/>
  <c r="L12" i="98"/>
  <c r="O10" i="98"/>
  <c r="P10" i="98" s="1"/>
  <c r="M10" i="98"/>
  <c r="L10" i="98"/>
  <c r="O8" i="98"/>
  <c r="P8" i="98" s="1"/>
  <c r="M8" i="98"/>
  <c r="L8" i="98"/>
  <c r="K8" i="98"/>
  <c r="M19" i="98" s="1"/>
  <c r="O19" i="98" s="1"/>
  <c r="P19" i="98" s="1"/>
  <c r="B4" i="98"/>
  <c r="B3" i="98"/>
  <c r="M18" i="97"/>
  <c r="O18" i="97" s="1"/>
  <c r="P18" i="97" s="1"/>
  <c r="L18" i="97"/>
  <c r="M16" i="97"/>
  <c r="O16" i="97" s="1"/>
  <c r="P16" i="97" s="1"/>
  <c r="L16" i="97"/>
  <c r="M14" i="97"/>
  <c r="O14" i="97" s="1"/>
  <c r="P14" i="97" s="1"/>
  <c r="L14" i="97"/>
  <c r="M12" i="97"/>
  <c r="O12" i="97" s="1"/>
  <c r="P12" i="97" s="1"/>
  <c r="L12" i="97"/>
  <c r="M10" i="97"/>
  <c r="O10" i="97" s="1"/>
  <c r="P10" i="97" s="1"/>
  <c r="L10" i="97"/>
  <c r="M8" i="97"/>
  <c r="O8" i="97" s="1"/>
  <c r="P8" i="97" s="1"/>
  <c r="L8" i="97"/>
  <c r="K8" i="97"/>
  <c r="M19" i="97" s="1"/>
  <c r="O19" i="97" s="1"/>
  <c r="P19" i="97" s="1"/>
  <c r="B4" i="97"/>
  <c r="B3" i="97"/>
  <c r="K8" i="96"/>
  <c r="M19" i="96" s="1"/>
  <c r="O19" i="96" s="1"/>
  <c r="P19" i="96" s="1"/>
  <c r="B4" i="96"/>
  <c r="B3" i="96"/>
  <c r="O18" i="95"/>
  <c r="P18" i="95" s="1"/>
  <c r="M18" i="95"/>
  <c r="L18" i="95"/>
  <c r="M16" i="95"/>
  <c r="O16" i="95" s="1"/>
  <c r="P16" i="95" s="1"/>
  <c r="L16" i="95"/>
  <c r="M14" i="95"/>
  <c r="O14" i="95" s="1"/>
  <c r="P14" i="95" s="1"/>
  <c r="L14" i="95"/>
  <c r="M12" i="95"/>
  <c r="O12" i="95" s="1"/>
  <c r="P12" i="95" s="1"/>
  <c r="L12" i="95"/>
  <c r="M10" i="95"/>
  <c r="O10" i="95" s="1"/>
  <c r="P10" i="95" s="1"/>
  <c r="L10" i="95"/>
  <c r="M8" i="95"/>
  <c r="O8" i="95" s="1"/>
  <c r="P8" i="95" s="1"/>
  <c r="L8" i="95"/>
  <c r="K8" i="95"/>
  <c r="M19" i="95" s="1"/>
  <c r="O19" i="95" s="1"/>
  <c r="P19" i="95" s="1"/>
  <c r="B4" i="95"/>
  <c r="B3" i="95"/>
  <c r="M18" i="94"/>
  <c r="O18" i="94" s="1"/>
  <c r="P18" i="94" s="1"/>
  <c r="L18" i="94"/>
  <c r="M16" i="94"/>
  <c r="O16" i="94" s="1"/>
  <c r="P16" i="94" s="1"/>
  <c r="L16" i="94"/>
  <c r="M14" i="94"/>
  <c r="O14" i="94" s="1"/>
  <c r="P14" i="94" s="1"/>
  <c r="L14" i="94"/>
  <c r="M12" i="94"/>
  <c r="O12" i="94" s="1"/>
  <c r="P12" i="94" s="1"/>
  <c r="L12" i="94"/>
  <c r="M10" i="94"/>
  <c r="O10" i="94" s="1"/>
  <c r="P10" i="94" s="1"/>
  <c r="L10" i="94"/>
  <c r="M8" i="94"/>
  <c r="O8" i="94" s="1"/>
  <c r="P8" i="94" s="1"/>
  <c r="L8" i="94"/>
  <c r="K8" i="94"/>
  <c r="M19" i="94" s="1"/>
  <c r="O19" i="94" s="1"/>
  <c r="P19" i="94" s="1"/>
  <c r="B4" i="94"/>
  <c r="B3" i="94"/>
  <c r="M18" i="93"/>
  <c r="O18" i="93" s="1"/>
  <c r="P18" i="93" s="1"/>
  <c r="L18" i="93"/>
  <c r="M16" i="93"/>
  <c r="O16" i="93" s="1"/>
  <c r="P16" i="93" s="1"/>
  <c r="L16" i="93"/>
  <c r="M14" i="93"/>
  <c r="O14" i="93" s="1"/>
  <c r="P14" i="93" s="1"/>
  <c r="L14" i="93"/>
  <c r="M12" i="93"/>
  <c r="O12" i="93" s="1"/>
  <c r="P12" i="93" s="1"/>
  <c r="L12" i="93"/>
  <c r="M10" i="93"/>
  <c r="O10" i="93" s="1"/>
  <c r="P10" i="93" s="1"/>
  <c r="L10" i="93"/>
  <c r="M8" i="93"/>
  <c r="O8" i="93" s="1"/>
  <c r="P8" i="93" s="1"/>
  <c r="L8" i="93"/>
  <c r="K8" i="93"/>
  <c r="M19" i="93" s="1"/>
  <c r="O19" i="93" s="1"/>
  <c r="P19" i="93" s="1"/>
  <c r="B4" i="93"/>
  <c r="B3" i="93"/>
  <c r="M18" i="92"/>
  <c r="O18" i="92" s="1"/>
  <c r="P18" i="92" s="1"/>
  <c r="L18" i="92"/>
  <c r="M16" i="92"/>
  <c r="O16" i="92" s="1"/>
  <c r="P16" i="92" s="1"/>
  <c r="L16" i="92"/>
  <c r="M14" i="92"/>
  <c r="O14" i="92" s="1"/>
  <c r="P14" i="92" s="1"/>
  <c r="L14" i="92"/>
  <c r="M12" i="92"/>
  <c r="O12" i="92" s="1"/>
  <c r="P12" i="92" s="1"/>
  <c r="L12" i="92"/>
  <c r="M10" i="92"/>
  <c r="O10" i="92" s="1"/>
  <c r="P10" i="92" s="1"/>
  <c r="L10" i="92"/>
  <c r="M8" i="92"/>
  <c r="O8" i="92" s="1"/>
  <c r="P8" i="92" s="1"/>
  <c r="L8" i="92"/>
  <c r="K8" i="92"/>
  <c r="M19" i="92" s="1"/>
  <c r="O19" i="92" s="1"/>
  <c r="P19" i="92" s="1"/>
  <c r="B4" i="92"/>
  <c r="B3" i="92"/>
  <c r="M18" i="91"/>
  <c r="O18" i="91" s="1"/>
  <c r="P18" i="91" s="1"/>
  <c r="L18" i="91"/>
  <c r="M16" i="91"/>
  <c r="O16" i="91" s="1"/>
  <c r="P16" i="91" s="1"/>
  <c r="L16" i="91"/>
  <c r="M14" i="91"/>
  <c r="O14" i="91" s="1"/>
  <c r="P14" i="91" s="1"/>
  <c r="L14" i="91"/>
  <c r="M12" i="91"/>
  <c r="O12" i="91" s="1"/>
  <c r="P12" i="91" s="1"/>
  <c r="L12" i="91"/>
  <c r="M10" i="91"/>
  <c r="O10" i="91" s="1"/>
  <c r="P10" i="91" s="1"/>
  <c r="L10" i="91"/>
  <c r="M8" i="91"/>
  <c r="O8" i="91" s="1"/>
  <c r="P8" i="91" s="1"/>
  <c r="L8" i="91"/>
  <c r="K8" i="91"/>
  <c r="M19" i="91" s="1"/>
  <c r="O19" i="91" s="1"/>
  <c r="P19" i="91" s="1"/>
  <c r="B4" i="91"/>
  <c r="B3" i="91"/>
  <c r="L18" i="90"/>
  <c r="L16" i="90"/>
  <c r="L14" i="90"/>
  <c r="L12" i="90"/>
  <c r="L10" i="90"/>
  <c r="M8" i="90"/>
  <c r="O8" i="90" s="1"/>
  <c r="P8" i="90" s="1"/>
  <c r="L8" i="90"/>
  <c r="K8" i="90"/>
  <c r="M19" i="90" s="1"/>
  <c r="O19" i="90" s="1"/>
  <c r="P19" i="90" s="1"/>
  <c r="B4" i="90"/>
  <c r="B3" i="90"/>
  <c r="K8" i="89"/>
  <c r="L19" i="89" s="1"/>
  <c r="B4" i="89"/>
  <c r="B3" i="89"/>
  <c r="L18" i="88"/>
  <c r="L16" i="88"/>
  <c r="L14" i="88"/>
  <c r="M12" i="88"/>
  <c r="O12" i="88" s="1"/>
  <c r="P12" i="88" s="1"/>
  <c r="L12" i="88"/>
  <c r="M10" i="88"/>
  <c r="O10" i="88" s="1"/>
  <c r="P10" i="88" s="1"/>
  <c r="L10" i="88"/>
  <c r="M8" i="88"/>
  <c r="O8" i="88" s="1"/>
  <c r="P8" i="88" s="1"/>
  <c r="L8" i="88"/>
  <c r="K8" i="88"/>
  <c r="M19" i="88" s="1"/>
  <c r="O19" i="88" s="1"/>
  <c r="P19" i="88" s="1"/>
  <c r="B4" i="88"/>
  <c r="B3" i="88"/>
  <c r="M18" i="87"/>
  <c r="O18" i="87" s="1"/>
  <c r="P18" i="87" s="1"/>
  <c r="L18" i="87"/>
  <c r="M16" i="87"/>
  <c r="O16" i="87" s="1"/>
  <c r="P16" i="87" s="1"/>
  <c r="L16" i="87"/>
  <c r="M14" i="87"/>
  <c r="O14" i="87" s="1"/>
  <c r="P14" i="87" s="1"/>
  <c r="L14" i="87"/>
  <c r="M12" i="87"/>
  <c r="O12" i="87" s="1"/>
  <c r="P12" i="87" s="1"/>
  <c r="L12" i="87"/>
  <c r="M10" i="87"/>
  <c r="O10" i="87" s="1"/>
  <c r="P10" i="87" s="1"/>
  <c r="L10" i="87"/>
  <c r="M8" i="87"/>
  <c r="O8" i="87" s="1"/>
  <c r="P8" i="87" s="1"/>
  <c r="L8" i="87"/>
  <c r="K8" i="87"/>
  <c r="M19" i="87" s="1"/>
  <c r="O19" i="87" s="1"/>
  <c r="P19" i="87" s="1"/>
  <c r="B4" i="87"/>
  <c r="B3" i="87"/>
  <c r="L18" i="86"/>
  <c r="L16" i="86"/>
  <c r="L14" i="86"/>
  <c r="M12" i="86"/>
  <c r="O12" i="86" s="1"/>
  <c r="P12" i="86" s="1"/>
  <c r="L12" i="86"/>
  <c r="M10" i="86"/>
  <c r="O10" i="86" s="1"/>
  <c r="P10" i="86" s="1"/>
  <c r="L10" i="86"/>
  <c r="M8" i="86"/>
  <c r="O8" i="86" s="1"/>
  <c r="P8" i="86" s="1"/>
  <c r="L8" i="86"/>
  <c r="K8" i="86"/>
  <c r="M19" i="86" s="1"/>
  <c r="O19" i="86" s="1"/>
  <c r="P19" i="86" s="1"/>
  <c r="B4" i="86"/>
  <c r="B3" i="86"/>
  <c r="M18" i="85"/>
  <c r="O18" i="85" s="1"/>
  <c r="P18" i="85" s="1"/>
  <c r="L18" i="85"/>
  <c r="M16" i="85"/>
  <c r="O16" i="85" s="1"/>
  <c r="P16" i="85" s="1"/>
  <c r="L16" i="85"/>
  <c r="M14" i="85"/>
  <c r="O14" i="85" s="1"/>
  <c r="P14" i="85" s="1"/>
  <c r="L14" i="85"/>
  <c r="M12" i="85"/>
  <c r="O12" i="85" s="1"/>
  <c r="P12" i="85" s="1"/>
  <c r="L12" i="85"/>
  <c r="M10" i="85"/>
  <c r="O10" i="85" s="1"/>
  <c r="P10" i="85" s="1"/>
  <c r="L10" i="85"/>
  <c r="M8" i="85"/>
  <c r="O8" i="85" s="1"/>
  <c r="P8" i="85" s="1"/>
  <c r="L8" i="85"/>
  <c r="K8" i="85"/>
  <c r="M19" i="85" s="1"/>
  <c r="O19" i="85" s="1"/>
  <c r="P19" i="85" s="1"/>
  <c r="B4" i="85"/>
  <c r="B3" i="85"/>
  <c r="G23" i="39"/>
  <c r="K27" i="8" l="1"/>
  <c r="K25" i="8"/>
  <c r="K20" i="8"/>
  <c r="K17" i="8"/>
  <c r="K16" i="8"/>
  <c r="K24" i="8"/>
  <c r="K10" i="8"/>
  <c r="K18" i="8"/>
  <c r="L9" i="107"/>
  <c r="L11" i="107"/>
  <c r="L13" i="107"/>
  <c r="L15" i="107"/>
  <c r="L17" i="107"/>
  <c r="L19" i="107"/>
  <c r="M9" i="107"/>
  <c r="O9" i="107" s="1"/>
  <c r="P9" i="107" s="1"/>
  <c r="P21" i="107" s="1"/>
  <c r="M11" i="107"/>
  <c r="O11" i="107" s="1"/>
  <c r="P11" i="107" s="1"/>
  <c r="M13" i="107"/>
  <c r="O13" i="107" s="1"/>
  <c r="P13" i="107" s="1"/>
  <c r="M15" i="107"/>
  <c r="O15" i="107" s="1"/>
  <c r="P15" i="107" s="1"/>
  <c r="M17" i="107"/>
  <c r="O17" i="107" s="1"/>
  <c r="P17" i="107" s="1"/>
  <c r="L9" i="106"/>
  <c r="L11" i="106"/>
  <c r="L13" i="106"/>
  <c r="L15" i="106"/>
  <c r="L17" i="106"/>
  <c r="L19" i="106"/>
  <c r="M9" i="106"/>
  <c r="O9" i="106" s="1"/>
  <c r="P9" i="106" s="1"/>
  <c r="P21" i="106" s="1"/>
  <c r="M11" i="106"/>
  <c r="O11" i="106" s="1"/>
  <c r="P11" i="106" s="1"/>
  <c r="M13" i="106"/>
  <c r="O13" i="106" s="1"/>
  <c r="P13" i="106" s="1"/>
  <c r="M15" i="106"/>
  <c r="O15" i="106" s="1"/>
  <c r="P15" i="106" s="1"/>
  <c r="M17" i="106"/>
  <c r="O17" i="106" s="1"/>
  <c r="P17" i="106" s="1"/>
  <c r="L9" i="105"/>
  <c r="L11" i="105"/>
  <c r="L13" i="105"/>
  <c r="L15" i="105"/>
  <c r="L17" i="105"/>
  <c r="L19" i="105"/>
  <c r="M9" i="105"/>
  <c r="O9" i="105" s="1"/>
  <c r="P9" i="105" s="1"/>
  <c r="P21" i="105" s="1"/>
  <c r="M11" i="105"/>
  <c r="O11" i="105" s="1"/>
  <c r="P11" i="105" s="1"/>
  <c r="M13" i="105"/>
  <c r="O13" i="105" s="1"/>
  <c r="P13" i="105" s="1"/>
  <c r="M15" i="105"/>
  <c r="O15" i="105" s="1"/>
  <c r="P15" i="105" s="1"/>
  <c r="M17" i="105"/>
  <c r="O17" i="105" s="1"/>
  <c r="P17" i="105" s="1"/>
  <c r="L9" i="104"/>
  <c r="L11" i="104"/>
  <c r="L13" i="104"/>
  <c r="L15" i="104"/>
  <c r="L17" i="104"/>
  <c r="L19" i="104"/>
  <c r="M9" i="104"/>
  <c r="O9" i="104" s="1"/>
  <c r="P9" i="104" s="1"/>
  <c r="P21" i="104" s="1"/>
  <c r="M11" i="104"/>
  <c r="O11" i="104" s="1"/>
  <c r="P11" i="104" s="1"/>
  <c r="M13" i="104"/>
  <c r="O13" i="104" s="1"/>
  <c r="P13" i="104" s="1"/>
  <c r="M15" i="104"/>
  <c r="O15" i="104" s="1"/>
  <c r="P15" i="104" s="1"/>
  <c r="M17" i="104"/>
  <c r="O17" i="104" s="1"/>
  <c r="P17" i="104" s="1"/>
  <c r="M12" i="103"/>
  <c r="O12" i="103" s="1"/>
  <c r="P12" i="103" s="1"/>
  <c r="M14" i="103"/>
  <c r="O14" i="103" s="1"/>
  <c r="P14" i="103" s="1"/>
  <c r="M16" i="103"/>
  <c r="O16" i="103" s="1"/>
  <c r="P16" i="103" s="1"/>
  <c r="M18" i="103"/>
  <c r="O18" i="103" s="1"/>
  <c r="P18" i="103" s="1"/>
  <c r="L9" i="103"/>
  <c r="L11" i="103"/>
  <c r="L13" i="103"/>
  <c r="L15" i="103"/>
  <c r="L17" i="103"/>
  <c r="L19" i="103"/>
  <c r="M9" i="103"/>
  <c r="O9" i="103" s="1"/>
  <c r="P9" i="103" s="1"/>
  <c r="P21" i="103" s="1"/>
  <c r="M11" i="103"/>
  <c r="O11" i="103" s="1"/>
  <c r="P11" i="103" s="1"/>
  <c r="M13" i="103"/>
  <c r="O13" i="103" s="1"/>
  <c r="P13" i="103" s="1"/>
  <c r="M15" i="103"/>
  <c r="O15" i="103" s="1"/>
  <c r="P15" i="103" s="1"/>
  <c r="M17" i="103"/>
  <c r="O17" i="103" s="1"/>
  <c r="P17" i="103" s="1"/>
  <c r="M8" i="102"/>
  <c r="O8" i="102" s="1"/>
  <c r="P8" i="102" s="1"/>
  <c r="M10" i="102"/>
  <c r="O10" i="102" s="1"/>
  <c r="P10" i="102" s="1"/>
  <c r="M12" i="102"/>
  <c r="O12" i="102" s="1"/>
  <c r="P12" i="102" s="1"/>
  <c r="M14" i="102"/>
  <c r="O14" i="102" s="1"/>
  <c r="P14" i="102" s="1"/>
  <c r="M16" i="102"/>
  <c r="O16" i="102" s="1"/>
  <c r="P16" i="102" s="1"/>
  <c r="M18" i="102"/>
  <c r="O18" i="102" s="1"/>
  <c r="P18" i="102" s="1"/>
  <c r="L9" i="102"/>
  <c r="L11" i="102"/>
  <c r="L13" i="102"/>
  <c r="L15" i="102"/>
  <c r="L17" i="102"/>
  <c r="L19" i="102"/>
  <c r="M9" i="102"/>
  <c r="O9" i="102" s="1"/>
  <c r="P9" i="102" s="1"/>
  <c r="M11" i="102"/>
  <c r="O11" i="102" s="1"/>
  <c r="P11" i="102" s="1"/>
  <c r="M13" i="102"/>
  <c r="O13" i="102" s="1"/>
  <c r="P13" i="102" s="1"/>
  <c r="M15" i="102"/>
  <c r="O15" i="102" s="1"/>
  <c r="P15" i="102" s="1"/>
  <c r="M17" i="102"/>
  <c r="O17" i="102" s="1"/>
  <c r="P17" i="102" s="1"/>
  <c r="L8" i="101"/>
  <c r="L10" i="101"/>
  <c r="L12" i="101"/>
  <c r="L14" i="101"/>
  <c r="L16" i="101"/>
  <c r="L18" i="101"/>
  <c r="M8" i="101"/>
  <c r="O8" i="101" s="1"/>
  <c r="P8" i="101" s="1"/>
  <c r="M10" i="101"/>
  <c r="O10" i="101" s="1"/>
  <c r="P10" i="101" s="1"/>
  <c r="M12" i="101"/>
  <c r="O12" i="101" s="1"/>
  <c r="P12" i="101" s="1"/>
  <c r="M14" i="101"/>
  <c r="O14" i="101" s="1"/>
  <c r="P14" i="101" s="1"/>
  <c r="M16" i="101"/>
  <c r="O16" i="101" s="1"/>
  <c r="P16" i="101" s="1"/>
  <c r="M18" i="101"/>
  <c r="O18" i="101" s="1"/>
  <c r="P18" i="101" s="1"/>
  <c r="L9" i="101"/>
  <c r="L11" i="101"/>
  <c r="L13" i="101"/>
  <c r="L15" i="101"/>
  <c r="L17" i="101"/>
  <c r="L19" i="101"/>
  <c r="M9" i="101"/>
  <c r="O9" i="101" s="1"/>
  <c r="P9" i="101" s="1"/>
  <c r="M11" i="101"/>
  <c r="O11" i="101" s="1"/>
  <c r="P11" i="101" s="1"/>
  <c r="M13" i="101"/>
  <c r="O13" i="101" s="1"/>
  <c r="P13" i="101" s="1"/>
  <c r="M15" i="101"/>
  <c r="O15" i="101" s="1"/>
  <c r="P15" i="101" s="1"/>
  <c r="M17" i="101"/>
  <c r="O17" i="101" s="1"/>
  <c r="P17" i="101" s="1"/>
  <c r="L9" i="100"/>
  <c r="L11" i="100"/>
  <c r="L13" i="100"/>
  <c r="L15" i="100"/>
  <c r="L17" i="100"/>
  <c r="L19" i="100"/>
  <c r="M9" i="100"/>
  <c r="O9" i="100" s="1"/>
  <c r="P9" i="100" s="1"/>
  <c r="P21" i="100" s="1"/>
  <c r="M11" i="100"/>
  <c r="O11" i="100" s="1"/>
  <c r="P11" i="100" s="1"/>
  <c r="M13" i="100"/>
  <c r="O13" i="100" s="1"/>
  <c r="P13" i="100" s="1"/>
  <c r="M15" i="100"/>
  <c r="O15" i="100" s="1"/>
  <c r="P15" i="100" s="1"/>
  <c r="M17" i="100"/>
  <c r="O17" i="100" s="1"/>
  <c r="P17" i="100" s="1"/>
  <c r="L9" i="99"/>
  <c r="L11" i="99"/>
  <c r="L13" i="99"/>
  <c r="L15" i="99"/>
  <c r="L17" i="99"/>
  <c r="L19" i="99"/>
  <c r="M9" i="99"/>
  <c r="O9" i="99" s="1"/>
  <c r="P9" i="99" s="1"/>
  <c r="P21" i="99" s="1"/>
  <c r="M11" i="99"/>
  <c r="O11" i="99" s="1"/>
  <c r="P11" i="99" s="1"/>
  <c r="M13" i="99"/>
  <c r="O13" i="99" s="1"/>
  <c r="P13" i="99" s="1"/>
  <c r="M15" i="99"/>
  <c r="O15" i="99" s="1"/>
  <c r="P15" i="99" s="1"/>
  <c r="M17" i="99"/>
  <c r="O17" i="99" s="1"/>
  <c r="P17" i="99" s="1"/>
  <c r="L9" i="98"/>
  <c r="L11" i="98"/>
  <c r="L13" i="98"/>
  <c r="L15" i="98"/>
  <c r="L17" i="98"/>
  <c r="L19" i="98"/>
  <c r="M9" i="98"/>
  <c r="O9" i="98" s="1"/>
  <c r="P9" i="98" s="1"/>
  <c r="P21" i="98" s="1"/>
  <c r="M11" i="98"/>
  <c r="O11" i="98" s="1"/>
  <c r="P11" i="98" s="1"/>
  <c r="M13" i="98"/>
  <c r="O13" i="98" s="1"/>
  <c r="P13" i="98" s="1"/>
  <c r="M15" i="98"/>
  <c r="O15" i="98" s="1"/>
  <c r="P15" i="98" s="1"/>
  <c r="M17" i="98"/>
  <c r="O17" i="98" s="1"/>
  <c r="P17" i="98" s="1"/>
  <c r="L9" i="97"/>
  <c r="L11" i="97"/>
  <c r="L13" i="97"/>
  <c r="L15" i="97"/>
  <c r="L17" i="97"/>
  <c r="L19" i="97"/>
  <c r="M9" i="97"/>
  <c r="O9" i="97" s="1"/>
  <c r="P9" i="97" s="1"/>
  <c r="P21" i="97" s="1"/>
  <c r="M11" i="97"/>
  <c r="O11" i="97" s="1"/>
  <c r="P11" i="97" s="1"/>
  <c r="M13" i="97"/>
  <c r="O13" i="97" s="1"/>
  <c r="P13" i="97" s="1"/>
  <c r="M15" i="97"/>
  <c r="O15" i="97" s="1"/>
  <c r="P15" i="97" s="1"/>
  <c r="M17" i="97"/>
  <c r="O17" i="97" s="1"/>
  <c r="P17" i="97" s="1"/>
  <c r="L8" i="96"/>
  <c r="L10" i="96"/>
  <c r="L12" i="96"/>
  <c r="L14" i="96"/>
  <c r="L16" i="96"/>
  <c r="L18" i="96"/>
  <c r="M8" i="96"/>
  <c r="O8" i="96" s="1"/>
  <c r="P8" i="96" s="1"/>
  <c r="M10" i="96"/>
  <c r="O10" i="96" s="1"/>
  <c r="P10" i="96" s="1"/>
  <c r="M12" i="96"/>
  <c r="O12" i="96" s="1"/>
  <c r="P12" i="96" s="1"/>
  <c r="M14" i="96"/>
  <c r="O14" i="96" s="1"/>
  <c r="P14" i="96" s="1"/>
  <c r="M16" i="96"/>
  <c r="O16" i="96" s="1"/>
  <c r="P16" i="96" s="1"/>
  <c r="M18" i="96"/>
  <c r="O18" i="96" s="1"/>
  <c r="P18" i="96" s="1"/>
  <c r="L9" i="96"/>
  <c r="L11" i="96"/>
  <c r="L13" i="96"/>
  <c r="L15" i="96"/>
  <c r="L17" i="96"/>
  <c r="L19" i="96"/>
  <c r="M9" i="96"/>
  <c r="O9" i="96" s="1"/>
  <c r="P9" i="96" s="1"/>
  <c r="M11" i="96"/>
  <c r="O11" i="96" s="1"/>
  <c r="P11" i="96" s="1"/>
  <c r="M13" i="96"/>
  <c r="O13" i="96" s="1"/>
  <c r="P13" i="96" s="1"/>
  <c r="M15" i="96"/>
  <c r="O15" i="96" s="1"/>
  <c r="P15" i="96" s="1"/>
  <c r="M17" i="96"/>
  <c r="O17" i="96" s="1"/>
  <c r="P17" i="96" s="1"/>
  <c r="L9" i="95"/>
  <c r="L11" i="95"/>
  <c r="L13" i="95"/>
  <c r="L15" i="95"/>
  <c r="L17" i="95"/>
  <c r="L19" i="95"/>
  <c r="M9" i="95"/>
  <c r="O9" i="95" s="1"/>
  <c r="P9" i="95" s="1"/>
  <c r="P21" i="95" s="1"/>
  <c r="M11" i="95"/>
  <c r="O11" i="95" s="1"/>
  <c r="P11" i="95" s="1"/>
  <c r="M13" i="95"/>
  <c r="O13" i="95" s="1"/>
  <c r="P13" i="95" s="1"/>
  <c r="M15" i="95"/>
  <c r="O15" i="95" s="1"/>
  <c r="P15" i="95" s="1"/>
  <c r="M17" i="95"/>
  <c r="O17" i="95" s="1"/>
  <c r="P17" i="95" s="1"/>
  <c r="L9" i="94"/>
  <c r="L11" i="94"/>
  <c r="L13" i="94"/>
  <c r="L15" i="94"/>
  <c r="L17" i="94"/>
  <c r="L19" i="94"/>
  <c r="M9" i="94"/>
  <c r="O9" i="94" s="1"/>
  <c r="P9" i="94" s="1"/>
  <c r="P21" i="94" s="1"/>
  <c r="M11" i="94"/>
  <c r="O11" i="94" s="1"/>
  <c r="P11" i="94" s="1"/>
  <c r="M13" i="94"/>
  <c r="O13" i="94" s="1"/>
  <c r="P13" i="94" s="1"/>
  <c r="M15" i="94"/>
  <c r="O15" i="94" s="1"/>
  <c r="P15" i="94" s="1"/>
  <c r="M17" i="94"/>
  <c r="O17" i="94" s="1"/>
  <c r="P17" i="94" s="1"/>
  <c r="L9" i="93"/>
  <c r="L11" i="93"/>
  <c r="L13" i="93"/>
  <c r="L15" i="93"/>
  <c r="L17" i="93"/>
  <c r="L19" i="93"/>
  <c r="M9" i="93"/>
  <c r="O9" i="93" s="1"/>
  <c r="P9" i="93" s="1"/>
  <c r="P21" i="93" s="1"/>
  <c r="M11" i="93"/>
  <c r="O11" i="93" s="1"/>
  <c r="P11" i="93" s="1"/>
  <c r="M13" i="93"/>
  <c r="O13" i="93" s="1"/>
  <c r="P13" i="93" s="1"/>
  <c r="M15" i="93"/>
  <c r="O15" i="93" s="1"/>
  <c r="P15" i="93" s="1"/>
  <c r="M17" i="93"/>
  <c r="O17" i="93" s="1"/>
  <c r="P17" i="93" s="1"/>
  <c r="L9" i="92"/>
  <c r="L11" i="92"/>
  <c r="L13" i="92"/>
  <c r="L15" i="92"/>
  <c r="L17" i="92"/>
  <c r="L19" i="92"/>
  <c r="M9" i="92"/>
  <c r="O9" i="92" s="1"/>
  <c r="P9" i="92" s="1"/>
  <c r="P21" i="92" s="1"/>
  <c r="M11" i="92"/>
  <c r="O11" i="92" s="1"/>
  <c r="P11" i="92" s="1"/>
  <c r="M13" i="92"/>
  <c r="O13" i="92" s="1"/>
  <c r="P13" i="92" s="1"/>
  <c r="M15" i="92"/>
  <c r="O15" i="92" s="1"/>
  <c r="P15" i="92" s="1"/>
  <c r="M17" i="92"/>
  <c r="O17" i="92" s="1"/>
  <c r="P17" i="92" s="1"/>
  <c r="L9" i="91"/>
  <c r="L11" i="91"/>
  <c r="L13" i="91"/>
  <c r="L15" i="91"/>
  <c r="L17" i="91"/>
  <c r="L19" i="91"/>
  <c r="M9" i="91"/>
  <c r="O9" i="91" s="1"/>
  <c r="P9" i="91" s="1"/>
  <c r="P21" i="91" s="1"/>
  <c r="M11" i="91"/>
  <c r="O11" i="91" s="1"/>
  <c r="P11" i="91" s="1"/>
  <c r="M13" i="91"/>
  <c r="O13" i="91" s="1"/>
  <c r="P13" i="91" s="1"/>
  <c r="M15" i="91"/>
  <c r="O15" i="91" s="1"/>
  <c r="P15" i="91" s="1"/>
  <c r="M17" i="91"/>
  <c r="O17" i="91" s="1"/>
  <c r="P17" i="91" s="1"/>
  <c r="M16" i="90"/>
  <c r="O16" i="90" s="1"/>
  <c r="P16" i="90" s="1"/>
  <c r="M10" i="90"/>
  <c r="O10" i="90" s="1"/>
  <c r="P10" i="90" s="1"/>
  <c r="M12" i="90"/>
  <c r="O12" i="90" s="1"/>
  <c r="P12" i="90" s="1"/>
  <c r="M14" i="90"/>
  <c r="O14" i="90" s="1"/>
  <c r="P14" i="90" s="1"/>
  <c r="M18" i="90"/>
  <c r="O18" i="90" s="1"/>
  <c r="P18" i="90" s="1"/>
  <c r="L9" i="90"/>
  <c r="L11" i="90"/>
  <c r="L13" i="90"/>
  <c r="L15" i="90"/>
  <c r="L17" i="90"/>
  <c r="L19" i="90"/>
  <c r="M9" i="90"/>
  <c r="O9" i="90" s="1"/>
  <c r="P9" i="90" s="1"/>
  <c r="P21" i="90" s="1"/>
  <c r="M11" i="90"/>
  <c r="O11" i="90" s="1"/>
  <c r="P11" i="90" s="1"/>
  <c r="M13" i="90"/>
  <c r="O13" i="90" s="1"/>
  <c r="P13" i="90" s="1"/>
  <c r="M15" i="90"/>
  <c r="O15" i="90" s="1"/>
  <c r="P15" i="90" s="1"/>
  <c r="M17" i="90"/>
  <c r="O17" i="90" s="1"/>
  <c r="P17" i="90" s="1"/>
  <c r="L8" i="89"/>
  <c r="L12" i="89"/>
  <c r="L16" i="89"/>
  <c r="M10" i="89"/>
  <c r="O10" i="89" s="1"/>
  <c r="P10" i="89" s="1"/>
  <c r="M12" i="89"/>
  <c r="O12" i="89" s="1"/>
  <c r="P12" i="89" s="1"/>
  <c r="M14" i="89"/>
  <c r="O14" i="89" s="1"/>
  <c r="P14" i="89" s="1"/>
  <c r="M18" i="89"/>
  <c r="O18" i="89" s="1"/>
  <c r="P18" i="89" s="1"/>
  <c r="L10" i="89"/>
  <c r="L14" i="89"/>
  <c r="L18" i="89"/>
  <c r="M8" i="89"/>
  <c r="O8" i="89" s="1"/>
  <c r="P8" i="89" s="1"/>
  <c r="M16" i="89"/>
  <c r="O16" i="89" s="1"/>
  <c r="P16" i="89" s="1"/>
  <c r="M9" i="89"/>
  <c r="O9" i="89" s="1"/>
  <c r="P9" i="89" s="1"/>
  <c r="M11" i="89"/>
  <c r="O11" i="89" s="1"/>
  <c r="P11" i="89" s="1"/>
  <c r="M13" i="89"/>
  <c r="O13" i="89" s="1"/>
  <c r="P13" i="89" s="1"/>
  <c r="M15" i="89"/>
  <c r="O15" i="89" s="1"/>
  <c r="P15" i="89" s="1"/>
  <c r="M17" i="89"/>
  <c r="O17" i="89" s="1"/>
  <c r="P17" i="89" s="1"/>
  <c r="M19" i="89"/>
  <c r="O19" i="89" s="1"/>
  <c r="P19" i="89" s="1"/>
  <c r="L9" i="89"/>
  <c r="L11" i="89"/>
  <c r="L13" i="89"/>
  <c r="L15" i="89"/>
  <c r="L17" i="89"/>
  <c r="M14" i="88"/>
  <c r="O14" i="88" s="1"/>
  <c r="P14" i="88" s="1"/>
  <c r="M16" i="88"/>
  <c r="O16" i="88" s="1"/>
  <c r="P16" i="88" s="1"/>
  <c r="M18" i="88"/>
  <c r="O18" i="88" s="1"/>
  <c r="P18" i="88" s="1"/>
  <c r="L9" i="88"/>
  <c r="L11" i="88"/>
  <c r="L13" i="88"/>
  <c r="L15" i="88"/>
  <c r="L17" i="88"/>
  <c r="L19" i="88"/>
  <c r="M9" i="88"/>
  <c r="O9" i="88" s="1"/>
  <c r="P9" i="88" s="1"/>
  <c r="P21" i="88" s="1"/>
  <c r="M11" i="88"/>
  <c r="O11" i="88" s="1"/>
  <c r="P11" i="88" s="1"/>
  <c r="M13" i="88"/>
  <c r="O13" i="88" s="1"/>
  <c r="P13" i="88" s="1"/>
  <c r="M15" i="88"/>
  <c r="O15" i="88" s="1"/>
  <c r="P15" i="88" s="1"/>
  <c r="M17" i="88"/>
  <c r="O17" i="88" s="1"/>
  <c r="P17" i="88" s="1"/>
  <c r="L9" i="87"/>
  <c r="L11" i="87"/>
  <c r="L13" i="87"/>
  <c r="L15" i="87"/>
  <c r="L17" i="87"/>
  <c r="L19" i="87"/>
  <c r="M9" i="87"/>
  <c r="O9" i="87" s="1"/>
  <c r="P9" i="87" s="1"/>
  <c r="P21" i="87" s="1"/>
  <c r="M11" i="87"/>
  <c r="O11" i="87" s="1"/>
  <c r="P11" i="87" s="1"/>
  <c r="M13" i="87"/>
  <c r="O13" i="87" s="1"/>
  <c r="P13" i="87" s="1"/>
  <c r="M15" i="87"/>
  <c r="O15" i="87" s="1"/>
  <c r="P15" i="87" s="1"/>
  <c r="M17" i="87"/>
  <c r="O17" i="87" s="1"/>
  <c r="P17" i="87" s="1"/>
  <c r="M14" i="86"/>
  <c r="O14" i="86" s="1"/>
  <c r="P14" i="86" s="1"/>
  <c r="M16" i="86"/>
  <c r="O16" i="86" s="1"/>
  <c r="P16" i="86" s="1"/>
  <c r="M18" i="86"/>
  <c r="O18" i="86" s="1"/>
  <c r="P18" i="86" s="1"/>
  <c r="L9" i="86"/>
  <c r="L11" i="86"/>
  <c r="L13" i="86"/>
  <c r="L15" i="86"/>
  <c r="L17" i="86"/>
  <c r="L19" i="86"/>
  <c r="M9" i="86"/>
  <c r="O9" i="86" s="1"/>
  <c r="P9" i="86" s="1"/>
  <c r="P21" i="86" s="1"/>
  <c r="M11" i="86"/>
  <c r="O11" i="86" s="1"/>
  <c r="P11" i="86" s="1"/>
  <c r="M13" i="86"/>
  <c r="O13" i="86" s="1"/>
  <c r="P13" i="86" s="1"/>
  <c r="M15" i="86"/>
  <c r="O15" i="86" s="1"/>
  <c r="P15" i="86" s="1"/>
  <c r="M17" i="86"/>
  <c r="O17" i="86" s="1"/>
  <c r="P17" i="86" s="1"/>
  <c r="L9" i="85"/>
  <c r="L11" i="85"/>
  <c r="L13" i="85"/>
  <c r="L15" i="85"/>
  <c r="L17" i="85"/>
  <c r="L19" i="85"/>
  <c r="M9" i="85"/>
  <c r="O9" i="85" s="1"/>
  <c r="P9" i="85" s="1"/>
  <c r="P21" i="85" s="1"/>
  <c r="M11" i="85"/>
  <c r="O11" i="85" s="1"/>
  <c r="P11" i="85" s="1"/>
  <c r="M13" i="85"/>
  <c r="O13" i="85" s="1"/>
  <c r="P13" i="85" s="1"/>
  <c r="M15" i="85"/>
  <c r="O15" i="85" s="1"/>
  <c r="P15" i="85" s="1"/>
  <c r="M17" i="85"/>
  <c r="O17" i="85" s="1"/>
  <c r="P17" i="85" s="1"/>
  <c r="F29" i="107" l="1"/>
  <c r="F28" i="107"/>
  <c r="G23" i="107"/>
  <c r="O21" i="107"/>
  <c r="F29" i="106"/>
  <c r="F28" i="106"/>
  <c r="G23" i="106"/>
  <c r="O21" i="106"/>
  <c r="F29" i="105"/>
  <c r="F28" i="105"/>
  <c r="G23" i="105"/>
  <c r="O21" i="105"/>
  <c r="O21" i="104"/>
  <c r="F29" i="104"/>
  <c r="F28" i="104"/>
  <c r="G23" i="104"/>
  <c r="F29" i="103"/>
  <c r="F28" i="103"/>
  <c r="G23" i="103"/>
  <c r="O21" i="103"/>
  <c r="P21" i="102"/>
  <c r="P21" i="101"/>
  <c r="F29" i="100"/>
  <c r="F28" i="100"/>
  <c r="G23" i="100"/>
  <c r="O21" i="100"/>
  <c r="F29" i="99"/>
  <c r="F28" i="99"/>
  <c r="G23" i="99"/>
  <c r="O21" i="99"/>
  <c r="F29" i="98"/>
  <c r="F28" i="98"/>
  <c r="G23" i="98"/>
  <c r="O21" i="98"/>
  <c r="O21" i="97"/>
  <c r="F29" i="97"/>
  <c r="F28" i="97"/>
  <c r="G23" i="97"/>
  <c r="P21" i="96"/>
  <c r="F29" i="95"/>
  <c r="O21" i="95"/>
  <c r="F28" i="95"/>
  <c r="G23" i="95"/>
  <c r="F29" i="94"/>
  <c r="F28" i="94"/>
  <c r="G23" i="94"/>
  <c r="O21" i="94"/>
  <c r="O21" i="93"/>
  <c r="F29" i="93"/>
  <c r="F28" i="93"/>
  <c r="G23" i="93"/>
  <c r="O21" i="92"/>
  <c r="F29" i="92"/>
  <c r="F28" i="92"/>
  <c r="G23" i="92"/>
  <c r="F29" i="91"/>
  <c r="F28" i="91"/>
  <c r="G23" i="91"/>
  <c r="O21" i="91"/>
  <c r="F29" i="90"/>
  <c r="F28" i="90"/>
  <c r="O21" i="90"/>
  <c r="G23" i="90"/>
  <c r="P21" i="89"/>
  <c r="F29" i="88"/>
  <c r="F28" i="88"/>
  <c r="G23" i="88"/>
  <c r="O21" i="88"/>
  <c r="F29" i="87"/>
  <c r="O21" i="87"/>
  <c r="F28" i="87"/>
  <c r="G23" i="87"/>
  <c r="O21" i="86"/>
  <c r="F29" i="86"/>
  <c r="F28" i="86"/>
  <c r="G23" i="86"/>
  <c r="F29" i="85"/>
  <c r="O21" i="85"/>
  <c r="F28" i="85"/>
  <c r="G23" i="85"/>
  <c r="F33" i="107" l="1"/>
  <c r="F31" i="107"/>
  <c r="F30" i="107"/>
  <c r="F33" i="106"/>
  <c r="F31" i="106"/>
  <c r="F30" i="106"/>
  <c r="F33" i="105"/>
  <c r="F31" i="105"/>
  <c r="F30" i="105"/>
  <c r="F31" i="104"/>
  <c r="F33" i="104" s="1"/>
  <c r="F30" i="104"/>
  <c r="F31" i="103"/>
  <c r="F33" i="103" s="1"/>
  <c r="F30" i="103"/>
  <c r="F29" i="102"/>
  <c r="F28" i="102"/>
  <c r="G23" i="102"/>
  <c r="O21" i="102"/>
  <c r="F29" i="101"/>
  <c r="F28" i="101"/>
  <c r="G23" i="101"/>
  <c r="O21" i="101"/>
  <c r="F31" i="100"/>
  <c r="F33" i="100" s="1"/>
  <c r="F30" i="100"/>
  <c r="F31" i="99"/>
  <c r="F33" i="99" s="1"/>
  <c r="F30" i="99"/>
  <c r="F33" i="98"/>
  <c r="F31" i="98"/>
  <c r="F30" i="98"/>
  <c r="F33" i="97"/>
  <c r="F31" i="97"/>
  <c r="F30" i="97"/>
  <c r="F29" i="96"/>
  <c r="F28" i="96"/>
  <c r="G23" i="96"/>
  <c r="O21" i="96"/>
  <c r="F33" i="95"/>
  <c r="F31" i="95"/>
  <c r="F30" i="95"/>
  <c r="F33" i="94"/>
  <c r="F31" i="94"/>
  <c r="F30" i="94"/>
  <c r="F31" i="93"/>
  <c r="F33" i="93" s="1"/>
  <c r="F30" i="93"/>
  <c r="F31" i="92"/>
  <c r="F33" i="92" s="1"/>
  <c r="F30" i="92"/>
  <c r="F31" i="91"/>
  <c r="F33" i="91" s="1"/>
  <c r="F30" i="91"/>
  <c r="F33" i="90"/>
  <c r="F31" i="90"/>
  <c r="F30" i="90"/>
  <c r="F29" i="89"/>
  <c r="F28" i="89"/>
  <c r="G23" i="89"/>
  <c r="O21" i="89"/>
  <c r="F33" i="88"/>
  <c r="F31" i="88"/>
  <c r="F30" i="88"/>
  <c r="F31" i="87"/>
  <c r="F33" i="87" s="1"/>
  <c r="F30" i="87"/>
  <c r="F33" i="86"/>
  <c r="F31" i="86"/>
  <c r="F30" i="86"/>
  <c r="F33" i="85"/>
  <c r="F31" i="85"/>
  <c r="F30" i="85"/>
  <c r="H8" i="8"/>
  <c r="G8" i="8"/>
  <c r="F8" i="8"/>
  <c r="B8" i="8"/>
  <c r="B3" i="60"/>
  <c r="B4" i="60"/>
  <c r="B5" i="60"/>
  <c r="A8" i="8" s="1"/>
  <c r="K8" i="60"/>
  <c r="L19" i="60" s="1"/>
  <c r="F33" i="102" l="1"/>
  <c r="F31" i="102"/>
  <c r="F30" i="102"/>
  <c r="F30" i="101"/>
  <c r="F31" i="101"/>
  <c r="F33" i="101"/>
  <c r="F30" i="96"/>
  <c r="F31" i="96"/>
  <c r="F33" i="96" s="1"/>
  <c r="F31" i="89"/>
  <c r="F30" i="89"/>
  <c r="F33" i="89"/>
  <c r="B5" i="85"/>
  <c r="L12" i="60"/>
  <c r="M16" i="60"/>
  <c r="O16" i="60" s="1"/>
  <c r="P16" i="60" s="1"/>
  <c r="L9" i="60"/>
  <c r="M9" i="60" s="1"/>
  <c r="O9" i="60" s="1"/>
  <c r="P9" i="60" s="1"/>
  <c r="L18" i="60"/>
  <c r="L15" i="60"/>
  <c r="M13" i="60"/>
  <c r="O13" i="60" s="1"/>
  <c r="P13" i="60" s="1"/>
  <c r="M19" i="60"/>
  <c r="O19" i="60" s="1"/>
  <c r="P19" i="60" s="1"/>
  <c r="M12" i="60"/>
  <c r="O12" i="60" s="1"/>
  <c r="P12" i="60" s="1"/>
  <c r="M15" i="60"/>
  <c r="O15" i="60" s="1"/>
  <c r="P15" i="60" s="1"/>
  <c r="M18" i="60"/>
  <c r="O18" i="60" s="1"/>
  <c r="P18" i="60" s="1"/>
  <c r="L8" i="60"/>
  <c r="M8" i="60" s="1"/>
  <c r="O8" i="60" s="1"/>
  <c r="P8" i="60" s="1"/>
  <c r="L11" i="60"/>
  <c r="M11" i="60" s="1"/>
  <c r="O11" i="60" s="1"/>
  <c r="P11" i="60" s="1"/>
  <c r="L14" i="60"/>
  <c r="L17" i="60"/>
  <c r="M14" i="60"/>
  <c r="O14" i="60" s="1"/>
  <c r="P14" i="60" s="1"/>
  <c r="M17" i="60"/>
  <c r="O17" i="60" s="1"/>
  <c r="P17" i="60" s="1"/>
  <c r="L10" i="60"/>
  <c r="M10" i="60" s="1"/>
  <c r="O10" i="60" s="1"/>
  <c r="P10" i="60" s="1"/>
  <c r="L13" i="60"/>
  <c r="L16" i="60"/>
  <c r="K8" i="39"/>
  <c r="L19" i="39" s="1"/>
  <c r="A9" i="8" l="1"/>
  <c r="B5" i="86"/>
  <c r="P21" i="60"/>
  <c r="G23" i="60" s="1"/>
  <c r="L10" i="39"/>
  <c r="L16" i="39"/>
  <c r="L9" i="39"/>
  <c r="L15" i="39"/>
  <c r="L11" i="39"/>
  <c r="L17" i="39"/>
  <c r="L12" i="39"/>
  <c r="L18" i="39"/>
  <c r="M18" i="39" s="1"/>
  <c r="L13" i="39"/>
  <c r="L14" i="39"/>
  <c r="A7" i="8"/>
  <c r="A10" i="8" l="1"/>
  <c r="B5" i="87"/>
  <c r="F29" i="60"/>
  <c r="F28" i="60"/>
  <c r="O21" i="60"/>
  <c r="C4" i="8"/>
  <c r="C3" i="8"/>
  <c r="A11" i="8" l="1"/>
  <c r="B5" i="88"/>
  <c r="F30" i="60"/>
  <c r="F31" i="60"/>
  <c r="K32" i="8"/>
  <c r="A12" i="8" l="1"/>
  <c r="B5" i="89"/>
  <c r="F33" i="60"/>
  <c r="I8" i="8" s="1"/>
  <c r="K8" i="8" s="1"/>
  <c r="B7" i="8"/>
  <c r="B5" i="90" l="1"/>
  <c r="A13" i="8"/>
  <c r="F7" i="8"/>
  <c r="A14" i="8" l="1"/>
  <c r="B5" i="91"/>
  <c r="H7" i="8"/>
  <c r="G7" i="8"/>
  <c r="A15" i="8" l="1"/>
  <c r="B5" i="92"/>
  <c r="M19" i="39"/>
  <c r="O19" i="39" s="1"/>
  <c r="P19" i="39" s="1"/>
  <c r="M9" i="39"/>
  <c r="O9" i="39" s="1"/>
  <c r="P9" i="39" s="1"/>
  <c r="L8" i="39"/>
  <c r="M8" i="39" s="1"/>
  <c r="O8" i="39" s="1"/>
  <c r="P8" i="39" s="1"/>
  <c r="O18" i="39"/>
  <c r="P18" i="39" s="1"/>
  <c r="M16" i="39"/>
  <c r="O16" i="39" s="1"/>
  <c r="P16" i="39" s="1"/>
  <c r="M17" i="39"/>
  <c r="O17" i="39" s="1"/>
  <c r="P17" i="39" s="1"/>
  <c r="M11" i="39"/>
  <c r="O11" i="39" s="1"/>
  <c r="P11" i="39" s="1"/>
  <c r="M10" i="39"/>
  <c r="O10" i="39" s="1"/>
  <c r="P10" i="39" s="1"/>
  <c r="M12" i="39"/>
  <c r="O12" i="39" s="1"/>
  <c r="P12" i="39" s="1"/>
  <c r="M13" i="39"/>
  <c r="O13" i="39" s="1"/>
  <c r="P13" i="39" s="1"/>
  <c r="M15" i="39"/>
  <c r="O15" i="39" s="1"/>
  <c r="P15" i="39" s="1"/>
  <c r="M14" i="39"/>
  <c r="O14" i="39" s="1"/>
  <c r="P14" i="39" s="1"/>
  <c r="A16" i="8" l="1"/>
  <c r="B5" i="93"/>
  <c r="P21" i="39"/>
  <c r="B5" i="94" l="1"/>
  <c r="A17" i="8"/>
  <c r="F29" i="39"/>
  <c r="F28" i="39"/>
  <c r="O21" i="39"/>
  <c r="B5" i="95" l="1"/>
  <c r="A18" i="8"/>
  <c r="F31" i="39"/>
  <c r="F30" i="39"/>
  <c r="A19" i="8" l="1"/>
  <c r="B5" i="96"/>
  <c r="F33" i="39"/>
  <c r="I7" i="8" s="1"/>
  <c r="K7" i="8" s="1"/>
  <c r="A20" i="8" l="1"/>
  <c r="B5" i="97"/>
  <c r="B5" i="98" l="1"/>
  <c r="A21" i="8"/>
  <c r="B5" i="99" l="1"/>
  <c r="A22" i="8"/>
  <c r="A23" i="8" l="1"/>
  <c r="B5" i="100"/>
  <c r="A24" i="8" l="1"/>
  <c r="B5" i="101"/>
  <c r="B5" i="102" l="1"/>
  <c r="A25" i="8"/>
  <c r="B5" i="103" l="1"/>
  <c r="A26" i="8"/>
  <c r="B5" i="104" l="1"/>
  <c r="A27" i="8"/>
  <c r="B5" i="105" l="1"/>
  <c r="A28" i="8"/>
  <c r="A29" i="8" l="1"/>
  <c r="B5" i="106"/>
  <c r="A30" i="8" l="1"/>
  <c r="B5" i="107"/>
  <c r="A31" i="8" s="1"/>
</calcChain>
</file>

<file path=xl/sharedStrings.xml><?xml version="1.0" encoding="utf-8"?>
<sst xmlns="http://schemas.openxmlformats.org/spreadsheetml/2006/main" count="919" uniqueCount="37">
  <si>
    <t>UNIDADE DE FORNECIMENTO</t>
  </si>
  <si>
    <t>QTDE.</t>
  </si>
  <si>
    <t>ITEM</t>
  </si>
  <si>
    <t>VALOR UNITARIO (R$)</t>
  </si>
  <si>
    <t>AVALIAÇÃO DO PREÇO</t>
  </si>
  <si>
    <t>OBJETO</t>
  </si>
  <si>
    <t>REQUISITANTE</t>
  </si>
  <si>
    <t>PLANILHA DE PESQUISA DE PREÇOS</t>
  </si>
  <si>
    <t>VALOR UNITÁRIO REFERÊNCIA (R$)</t>
  </si>
  <si>
    <t>MAPA DE PREÇOS REFERÊNCIA</t>
  </si>
  <si>
    <t>VALOR TOTAL REFERÊNCIA (R$)</t>
  </si>
  <si>
    <t>SIAPE</t>
  </si>
  <si>
    <t>FONTE DA PESQUISA / PARÂMETRO</t>
  </si>
  <si>
    <t>COEFICIENTE DE VARIAÇÃO DOS PREÇOS VÁLIDOS</t>
  </si>
  <si>
    <t>MÉDIA SIMPLES DOS PREÇOS VÁLIDOS (R$)</t>
  </si>
  <si>
    <t>MEDIANA DOS PREÇOS VÁLIDOS (R$)</t>
  </si>
  <si>
    <t>Obs. Este MAPA DE PREÇOS REFERÊNCIA é parte integrante e inseparável da PLANILHA DE PESQUISA DE PREÇOS.</t>
  </si>
  <si>
    <t>QTDE. DE PREÇOS</t>
  </si>
  <si>
    <t>PREÇOS VÁLIDOS</t>
  </si>
  <si>
    <t>MENOR DOS PREÇOS VÁLIDOS (R$)</t>
  </si>
  <si>
    <r>
      <t xml:space="preserve">Para a obtenção do resultado da pesquisa de preços, serão considerados apenas os </t>
    </r>
    <r>
      <rPr>
        <b/>
        <sz val="8"/>
        <color theme="1"/>
        <rFont val="Spranq eco sans"/>
        <family val="2"/>
      </rPr>
      <t>PREÇOS VÁLIDOS</t>
    </r>
    <r>
      <rPr>
        <sz val="8"/>
        <color theme="1"/>
        <rFont val="Spranq eco sans"/>
        <family val="2"/>
      </rPr>
      <t xml:space="preserve">, excluídos os preços </t>
    </r>
    <r>
      <rPr>
        <b/>
        <sz val="8"/>
        <color theme="1"/>
        <rFont val="Spranq eco sans"/>
        <family val="2"/>
      </rPr>
      <t>inexequíveis</t>
    </r>
    <r>
      <rPr>
        <sz val="8"/>
        <color theme="1"/>
        <rFont val="Spranq eco sans"/>
        <family val="2"/>
      </rPr>
      <t xml:space="preserve"> e os </t>
    </r>
    <r>
      <rPr>
        <b/>
        <sz val="8"/>
        <color theme="1"/>
        <rFont val="Spranq eco sans"/>
        <family val="2"/>
      </rPr>
      <t>excessivamente elevados</t>
    </r>
    <r>
      <rPr>
        <sz val="8"/>
        <color theme="1"/>
        <rFont val="Spranq eco sans"/>
        <family val="2"/>
      </rPr>
      <t xml:space="preserve">, conforme critérios fundamentados abaixo:
</t>
    </r>
    <r>
      <rPr>
        <b/>
        <sz val="8"/>
        <color theme="1"/>
        <rFont val="Spranq eco sans"/>
        <family val="2"/>
      </rPr>
      <t>Inexequíveis</t>
    </r>
    <r>
      <rPr>
        <sz val="8"/>
        <color theme="1"/>
        <rFont val="Spranq eco sans"/>
        <family val="2"/>
      </rPr>
      <t xml:space="preserve">: 70% (setenta por cento) inferior à média dos demais preços formadores do conjunto que determinará o resultado da pesquisa;
</t>
    </r>
    <r>
      <rPr>
        <b/>
        <sz val="8"/>
        <color theme="1"/>
        <rFont val="Spranq eco sans"/>
        <family val="2"/>
      </rPr>
      <t>Excessivamente Elevados</t>
    </r>
    <r>
      <rPr>
        <sz val="8"/>
        <color theme="1"/>
        <rFont val="Spranq eco sans"/>
        <family val="2"/>
      </rPr>
      <t>: 30% (trinta por cento) superior à média dos demais preços formadores do conjunto que determinará o resultado da pesquisa.</t>
    </r>
  </si>
  <si>
    <t>TOTAL DE PREÇOS VÁLIDOS</t>
  </si>
  <si>
    <r>
      <t xml:space="preserve"># Quando o coeficiente de variação for </t>
    </r>
    <r>
      <rPr>
        <b/>
        <sz val="8"/>
        <color theme="1"/>
        <rFont val="Spranq eco sans"/>
        <family val="2"/>
      </rPr>
      <t>IGUAL OU INFERIOR A 1,0%</t>
    </r>
    <r>
      <rPr>
        <sz val="8"/>
        <color theme="1"/>
        <rFont val="Spranq eco sans"/>
        <family val="2"/>
      </rPr>
      <t xml:space="preserve">, o critério de definição do valor de mercado indicado é o </t>
    </r>
    <r>
      <rPr>
        <b/>
        <sz val="8"/>
        <color theme="1"/>
        <rFont val="Spranq eco sans"/>
        <family val="2"/>
      </rPr>
      <t>MENOR VALOR</t>
    </r>
    <r>
      <rPr>
        <sz val="8"/>
        <color theme="1"/>
        <rFont val="Spranq eco sans"/>
        <family val="2"/>
      </rPr>
      <t xml:space="preserve">.
# Quando o coeficiente de variação for </t>
    </r>
    <r>
      <rPr>
        <b/>
        <sz val="8"/>
        <color theme="1"/>
        <rFont val="Spranq eco sans"/>
        <family val="2"/>
      </rPr>
      <t>SUPERIOR A 1,0% E INFERIOR A 25%</t>
    </r>
    <r>
      <rPr>
        <sz val="8"/>
        <color theme="1"/>
        <rFont val="Spranq eco sans"/>
        <family val="2"/>
      </rPr>
      <t xml:space="preserve">, o critério de definição do valor de mercado indicado é a </t>
    </r>
    <r>
      <rPr>
        <b/>
        <sz val="8"/>
        <color theme="1"/>
        <rFont val="Spranq eco sans"/>
        <family val="2"/>
      </rPr>
      <t>MÉDIA SIMPLES</t>
    </r>
    <r>
      <rPr>
        <sz val="8"/>
        <color theme="1"/>
        <rFont val="Spranq eco sans"/>
        <family val="2"/>
      </rPr>
      <t xml:space="preserve">.
# Quando o coeficiente de variação for </t>
    </r>
    <r>
      <rPr>
        <b/>
        <sz val="8"/>
        <color theme="1"/>
        <rFont val="Spranq eco sans"/>
        <family val="2"/>
      </rPr>
      <t>SUPERIOR A 25%</t>
    </r>
    <r>
      <rPr>
        <sz val="8"/>
        <color theme="1"/>
        <rFont val="Spranq eco sans"/>
        <family val="2"/>
      </rPr>
      <t xml:space="preserve">, o critério de definição do valor de mercado indicado é a </t>
    </r>
    <r>
      <rPr>
        <b/>
        <sz val="8"/>
        <color theme="1"/>
        <rFont val="Spranq eco sans"/>
        <family val="2"/>
      </rPr>
      <t>MEDIANA</t>
    </r>
    <r>
      <rPr>
        <sz val="8"/>
        <color theme="1"/>
        <rFont val="Spranq eco sans"/>
        <family val="2"/>
      </rPr>
      <t>.</t>
    </r>
  </si>
  <si>
    <t>DENOMINAÇÃO DO ITEM</t>
  </si>
  <si>
    <t>PREGÃO/DISPENSA/INEXIGIBILIDADE 000/0000 - UASG 000000 - ITEM 0000 - RAZÃO SOCIAL: XXXXXXXXXX - CNPJ: 00.000.000/0000-00</t>
  </si>
  <si>
    <t>DATA DA COTAÇÃO / ORÇAMENTO</t>
  </si>
  <si>
    <t>Logo, o valor unitário de referência para o item é (R$)</t>
  </si>
  <si>
    <t>SERVIDOR(ES) RESPONSÁVEL(IS) PELA PESQUISA DE PREÇOS</t>
  </si>
  <si>
    <t>NOME</t>
  </si>
  <si>
    <t>TOTAL (R$)</t>
  </si>
  <si>
    <t>¹VALOR MÉDIO (R$)</t>
  </si>
  <si>
    <t>²PERCENTUAL MÉDIO</t>
  </si>
  <si>
    <t>¹Valor obtido através do arredondamento da média simples dos demais preços.
²Percentual obtido através do arredondamento da média simples dos demais preços.</t>
  </si>
  <si>
    <t>CATSER</t>
  </si>
  <si>
    <r>
      <rPr>
        <b/>
        <sz val="8"/>
        <rFont val="Spranq eco sans"/>
        <family val="2"/>
      </rPr>
      <t>NOTA 1</t>
    </r>
    <r>
      <rPr>
        <sz val="8"/>
        <rFont val="Spranq eco sans"/>
        <family val="2"/>
      </rPr>
      <t xml:space="preserve"> ► </t>
    </r>
    <r>
      <rPr>
        <b/>
        <sz val="8"/>
        <rFont val="Spranq eco sans"/>
        <family val="2"/>
      </rPr>
      <t>EXCEPCIONALMENTE,</t>
    </r>
    <r>
      <rPr>
        <sz val="8"/>
        <rFont val="Spranq eco sans"/>
        <family val="2"/>
      </rPr>
      <t xml:space="preserve"> será admitida a determinação de preço estimado com base em menos de três preços, desde que devidamente justificada nos autos pelo gestor responsável e aprovado pela autoridade competente. (Art. 6º, § 5º, da IN SEGES/ME nº 65/2021).
</t>
    </r>
    <r>
      <rPr>
        <b/>
        <sz val="8"/>
        <rFont val="Spranq eco sans"/>
        <family val="2"/>
      </rPr>
      <t>NOTA 2</t>
    </r>
    <r>
      <rPr>
        <sz val="8"/>
        <rFont val="Spranq eco sans"/>
        <family val="2"/>
      </rPr>
      <t xml:space="preserve"> ► É </t>
    </r>
    <r>
      <rPr>
        <b/>
        <sz val="8"/>
        <rFont val="Spranq eco sans"/>
        <family val="2"/>
      </rPr>
      <t>OBRIGATÓRIO</t>
    </r>
    <r>
      <rPr>
        <sz val="8"/>
        <rFont val="Spranq eco sans"/>
        <family val="2"/>
      </rPr>
      <t xml:space="preserve"> o preenchimento de todos os campos, visto que são necessários para a inclusão da pesquisa de preços no SIASGNET.
</t>
    </r>
    <r>
      <rPr>
        <b/>
        <sz val="8"/>
        <rFont val="Spranq eco sans"/>
        <family val="2"/>
      </rPr>
      <t>NOTA 3</t>
    </r>
    <r>
      <rPr>
        <sz val="8"/>
        <rFont val="Spranq eco sans"/>
        <family val="2"/>
      </rPr>
      <t xml:space="preserve"> ► Atentar ao preenchimento da </t>
    </r>
    <r>
      <rPr>
        <b/>
        <sz val="8"/>
        <rFont val="Spranq eco sans"/>
        <family val="2"/>
      </rPr>
      <t>UNIDADE DE FORNECIMENTO</t>
    </r>
    <r>
      <rPr>
        <sz val="8"/>
        <rFont val="Spranq eco sans"/>
        <family val="2"/>
      </rPr>
      <t xml:space="preserve">. Esta também deve ser compatível com o serviço orçado e coerente com os códigos </t>
    </r>
    <r>
      <rPr>
        <b/>
        <sz val="8"/>
        <rFont val="Spranq eco sans"/>
        <family val="2"/>
      </rPr>
      <t>CATSER</t>
    </r>
    <r>
      <rPr>
        <sz val="8"/>
        <rFont val="Spranq eco sans"/>
        <family val="2"/>
      </rPr>
      <t xml:space="preserve"> pré-estabelecidos.
</t>
    </r>
    <r>
      <rPr>
        <b/>
        <sz val="8"/>
        <rFont val="Spranq eco sans"/>
        <family val="2"/>
      </rPr>
      <t xml:space="preserve">NOTA 4 </t>
    </r>
    <r>
      <rPr>
        <sz val="8"/>
        <rFont val="Spranq eco sans"/>
        <family val="2"/>
      </rPr>
      <t>► O preenchimento da</t>
    </r>
    <r>
      <rPr>
        <b/>
        <sz val="8"/>
        <rFont val="Spranq eco sans"/>
        <family val="2"/>
      </rPr>
      <t xml:space="preserve"> FONTE DA PESQUISA / PARÂMETRO</t>
    </r>
    <r>
      <rPr>
        <sz val="8"/>
        <rFont val="Spranq eco sans"/>
        <family val="2"/>
      </rPr>
      <t xml:space="preserve"> deve refletir o parâmetro utilizado para pesquisa, contendo a </t>
    </r>
    <r>
      <rPr>
        <b/>
        <sz val="8"/>
        <rFont val="Spranq eco sans"/>
        <family val="2"/>
      </rPr>
      <t>RAZÃO SOCIAL</t>
    </r>
    <r>
      <rPr>
        <sz val="8"/>
        <rFont val="Spranq eco sans"/>
        <family val="2"/>
      </rPr>
      <t xml:space="preserve"> e o número da inscrição no </t>
    </r>
    <r>
      <rPr>
        <b/>
        <sz val="8"/>
        <rFont val="Spranq eco sans"/>
        <family val="2"/>
      </rPr>
      <t>CNPJ</t>
    </r>
    <r>
      <rPr>
        <sz val="8"/>
        <rFont val="Spranq eco sans"/>
        <family val="2"/>
      </rPr>
      <t xml:space="preserve"> da empresa. No caso de pesquisa no Painel de Compras e de contratação similar de outro órgão, devem constar também a </t>
    </r>
    <r>
      <rPr>
        <b/>
        <sz val="8"/>
        <rFont val="Spranq eco sans"/>
        <family val="2"/>
      </rPr>
      <t>UASG</t>
    </r>
    <r>
      <rPr>
        <sz val="8"/>
        <rFont val="Spranq eco sans"/>
        <family val="2"/>
      </rPr>
      <t xml:space="preserve">, a </t>
    </r>
    <r>
      <rPr>
        <b/>
        <sz val="8"/>
        <rFont val="Spranq eco sans"/>
        <family val="2"/>
      </rPr>
      <t>MODALIDADE DA CONTRATAÇÃO</t>
    </r>
    <r>
      <rPr>
        <sz val="8"/>
        <rFont val="Spranq eco sans"/>
        <family val="2"/>
      </rPr>
      <t xml:space="preserve">, a </t>
    </r>
    <r>
      <rPr>
        <b/>
        <sz val="8"/>
        <rFont val="Spranq eco sans"/>
        <family val="2"/>
      </rPr>
      <t>IDENTIFICAÇÃO/NÚMERO DA CONTRATAÇÃO</t>
    </r>
    <r>
      <rPr>
        <sz val="8"/>
        <rFont val="Spranq eco sans"/>
        <family val="2"/>
      </rPr>
      <t xml:space="preserve"> e o </t>
    </r>
    <r>
      <rPr>
        <b/>
        <sz val="8"/>
        <rFont val="Spranq eco sans"/>
        <family val="2"/>
      </rPr>
      <t>NÚMERO DO ITEM</t>
    </r>
    <r>
      <rPr>
        <sz val="8"/>
        <rFont val="Spranq eco sans"/>
        <family val="2"/>
      </rPr>
      <t xml:space="preserve">.
</t>
    </r>
    <r>
      <rPr>
        <b/>
        <sz val="8"/>
        <rFont val="Spranq eco sans"/>
        <family val="2"/>
      </rPr>
      <t>NOTA 5</t>
    </r>
    <r>
      <rPr>
        <sz val="8"/>
        <rFont val="Spranq eco sans"/>
        <family val="2"/>
      </rPr>
      <t xml:space="preserve"> ► As células com sombreamento na cor cinza claro são </t>
    </r>
    <r>
      <rPr>
        <b/>
        <sz val="8"/>
        <rFont val="Spranq eco sans"/>
        <family val="2"/>
      </rPr>
      <t>PREENCHIDAS AUTOMATICAMENTE</t>
    </r>
    <r>
      <rPr>
        <sz val="8"/>
        <rFont val="Spranq eco sans"/>
        <family val="2"/>
      </rPr>
      <t xml:space="preserve">.
</t>
    </r>
    <r>
      <rPr>
        <b/>
        <sz val="8"/>
        <rFont val="Spranq eco sans"/>
        <family val="2"/>
      </rPr>
      <t>NOTA 6</t>
    </r>
    <r>
      <rPr>
        <sz val="8"/>
        <rFont val="Spranq eco sans"/>
        <family val="2"/>
      </rPr>
      <t xml:space="preserve"> ► Para manter a </t>
    </r>
    <r>
      <rPr>
        <b/>
        <sz val="8"/>
        <rFont val="Spranq eco sans"/>
        <family val="2"/>
      </rPr>
      <t>INTEGRIDADE</t>
    </r>
    <r>
      <rPr>
        <sz val="8"/>
        <rFont val="Spranq eco sans"/>
        <family val="2"/>
      </rPr>
      <t xml:space="preserve"> da avaliação dos preços, é </t>
    </r>
    <r>
      <rPr>
        <b/>
        <sz val="8"/>
        <rFont val="Spranq eco sans"/>
        <family val="2"/>
      </rPr>
      <t>IMPRESCINDÍVEL</t>
    </r>
    <r>
      <rPr>
        <sz val="8"/>
        <rFont val="Spranq eco sans"/>
        <family val="2"/>
      </rPr>
      <t xml:space="preserve"> que as linhas </t>
    </r>
    <r>
      <rPr>
        <b/>
        <sz val="8"/>
        <rFont val="Spranq eco sans"/>
        <family val="2"/>
      </rPr>
      <t>NÃO</t>
    </r>
    <r>
      <rPr>
        <sz val="8"/>
        <rFont val="Spranq eco sans"/>
        <family val="2"/>
      </rPr>
      <t xml:space="preserve"> sejam preenchidas de maneira intercalada.
</t>
    </r>
    <r>
      <rPr>
        <b/>
        <sz val="8"/>
        <rFont val="Spranq eco sans"/>
        <family val="2"/>
      </rPr>
      <t>NOTA 7 ►</t>
    </r>
    <r>
      <rPr>
        <sz val="8"/>
        <rFont val="Spranq eco sans"/>
        <family val="2"/>
      </rPr>
      <t xml:space="preserve"> </t>
    </r>
    <r>
      <rPr>
        <b/>
        <sz val="8"/>
        <rFont val="Spranq eco sans"/>
        <family val="2"/>
      </rPr>
      <t>OBRIGATORIAMENTE</t>
    </r>
    <r>
      <rPr>
        <sz val="8"/>
        <rFont val="Spranq eco sans"/>
        <family val="2"/>
      </rPr>
      <t>, todos os documentos comprobatórios da pesquisa de preços deverão ser anexados ao processo, de maneira a demonstrar as informações obtidas.</t>
    </r>
  </si>
  <si>
    <t>Obs. A avaliação de preços (art. 6º da IN SEGES/ME nº 65/2021) é composta por esta PLANILHA DE PESQUISA DE PREÇOS e pelo MAPA DE PREÇOS REFERÊNCIA, sendo esses documentos inseparáveis para fins da comprovação da realização de pesquisa de preços.</t>
  </si>
  <si>
    <t>METODOLOGIA APLICADA (art. 6º da IN SEGES/ME nº 65/2021)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</si>
</sst>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Spranq eco sans"/>
      <family val="2"/>
    </font>
    <font>
      <sz val="8"/>
      <color theme="1"/>
      <name val="Spranq eco sans"/>
      <family val="2"/>
    </font>
    <font>
      <sz val="11"/>
      <color theme="1"/>
      <name val="Spranq eco sans"/>
      <family val="2"/>
    </font>
    <font>
      <b/>
      <sz val="8"/>
      <name val="Spranq eco sans"/>
      <family val="2"/>
    </font>
    <font>
      <sz val="8"/>
      <name val="Spranq eco sans"/>
      <family val="2"/>
    </font>
    <font>
      <sz val="8"/>
      <color theme="1"/>
      <name val="Calibri"/>
      <family val="2"/>
      <scheme val="minor"/>
    </font>
    <font>
      <b/>
      <sz val="14"/>
      <name val="Spranq eco sans"/>
      <family val="2"/>
    </font>
    <font>
      <i/>
      <sz val="8"/>
      <color theme="1"/>
      <name val="Spranq eco sans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43" fontId="3" fillId="0" borderId="1" xfId="0" applyNumberFormat="1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43" fontId="0" fillId="0" borderId="0" xfId="0" applyNumberForma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43" fontId="3" fillId="5" borderId="1" xfId="0" applyNumberFormat="1" applyFont="1" applyFill="1" applyBorder="1" applyAlignment="1" applyProtection="1">
      <alignment vertical="center"/>
      <protection hidden="1"/>
    </xf>
    <xf numFmtId="10" fontId="3" fillId="5" borderId="1" xfId="1" applyNumberFormat="1" applyFont="1" applyFill="1" applyBorder="1" applyAlignment="1" applyProtection="1">
      <alignment horizontal="center" vertical="center" wrapText="1"/>
      <protection hidden="1"/>
    </xf>
    <xf numFmtId="4" fontId="2" fillId="5" borderId="1" xfId="0" applyNumberFormat="1" applyFont="1" applyFill="1" applyBorder="1" applyAlignment="1" applyProtection="1">
      <alignment vertical="center"/>
      <protection hidden="1"/>
    </xf>
    <xf numFmtId="164" fontId="2" fillId="5" borderId="1" xfId="1" applyNumberFormat="1" applyFont="1" applyFill="1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5" borderId="1" xfId="0" applyNumberFormat="1" applyFill="1" applyBorder="1" applyAlignment="1" applyProtection="1">
      <alignment horizontal="center" vertical="center"/>
      <protection hidden="1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5" borderId="1" xfId="0" applyNumberFormat="1" applyFont="1" applyFill="1" applyBorder="1" applyAlignment="1" applyProtection="1">
      <alignment horizontal="center" vertical="center" wrapText="1"/>
      <protection hidden="1"/>
    </xf>
    <xf numFmtId="49" fontId="5" fillId="2" borderId="1" xfId="0" applyNumberFormat="1" applyFont="1" applyFill="1" applyBorder="1" applyAlignment="1" applyProtection="1">
      <alignment vertical="center" wrapText="1"/>
      <protection hidden="1"/>
    </xf>
    <xf numFmtId="0" fontId="2" fillId="0" borderId="1" xfId="0" applyFont="1" applyBorder="1" applyAlignment="1" applyProtection="1">
      <alignment vertical="center"/>
      <protection hidden="1"/>
    </xf>
    <xf numFmtId="3" fontId="6" fillId="5" borderId="1" xfId="0" applyNumberFormat="1" applyFont="1" applyFill="1" applyBorder="1" applyAlignment="1" applyProtection="1">
      <alignment horizontal="center"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3" fontId="3" fillId="5" borderId="1" xfId="0" applyNumberFormat="1" applyFont="1" applyFill="1" applyBorder="1" applyAlignment="1" applyProtection="1">
      <alignment horizontal="center" vertical="center"/>
      <protection hidden="1"/>
    </xf>
    <xf numFmtId="43" fontId="2" fillId="5" borderId="1" xfId="0" applyNumberFormat="1" applyFont="1" applyFill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49" fontId="5" fillId="3" borderId="0" xfId="0" applyNumberFormat="1" applyFont="1" applyFill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vertical="center"/>
      <protection hidden="1"/>
    </xf>
    <xf numFmtId="0" fontId="3" fillId="0" borderId="6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locked="0"/>
    </xf>
    <xf numFmtId="3" fontId="6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3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43" fontId="2" fillId="2" borderId="1" xfId="0" applyNumberFormat="1" applyFont="1" applyFill="1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9" fontId="3" fillId="5" borderId="3" xfId="1" applyNumberFormat="1" applyFont="1" applyFill="1" applyBorder="1" applyAlignment="1" applyProtection="1">
      <alignment horizontal="center" vertical="center"/>
      <protection hidden="1"/>
    </xf>
    <xf numFmtId="9" fontId="3" fillId="5" borderId="4" xfId="1" applyNumberFormat="1" applyFont="1" applyFill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justify" vertical="center" wrapText="1"/>
      <protection hidden="1"/>
    </xf>
    <xf numFmtId="0" fontId="9" fillId="0" borderId="6" xfId="0" applyFont="1" applyBorder="1" applyAlignment="1" applyProtection="1">
      <alignment horizontal="justify" vertical="center" wrapText="1"/>
      <protection hidden="1"/>
    </xf>
    <xf numFmtId="0" fontId="9" fillId="0" borderId="8" xfId="0" applyFont="1" applyBorder="1" applyAlignment="1" applyProtection="1">
      <alignment horizontal="justify" vertical="center" wrapText="1"/>
      <protection hidden="1"/>
    </xf>
    <xf numFmtId="0" fontId="9" fillId="0" borderId="14" xfId="0" applyFont="1" applyBorder="1" applyAlignment="1" applyProtection="1">
      <alignment horizontal="justify" vertical="center" wrapText="1"/>
      <protection hidden="1"/>
    </xf>
    <xf numFmtId="0" fontId="9" fillId="0" borderId="2" xfId="0" applyFont="1" applyBorder="1" applyAlignment="1" applyProtection="1">
      <alignment horizontal="justify" vertical="center" wrapText="1"/>
      <protection hidden="1"/>
    </xf>
    <xf numFmtId="0" fontId="9" fillId="0" borderId="15" xfId="0" applyFont="1" applyBorder="1" applyAlignment="1" applyProtection="1">
      <alignment horizontal="justify" vertical="center" wrapText="1"/>
      <protection hidden="1"/>
    </xf>
    <xf numFmtId="0" fontId="3" fillId="0" borderId="1" xfId="0" applyFont="1" applyBorder="1" applyAlignment="1" applyProtection="1">
      <alignment horizontal="justify" vertical="center" wrapText="1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  <xf numFmtId="0" fontId="2" fillId="6" borderId="5" xfId="0" applyFont="1" applyFill="1" applyBorder="1" applyAlignment="1" applyProtection="1">
      <alignment horizontal="center" vertical="center"/>
      <protection hidden="1"/>
    </xf>
    <xf numFmtId="0" fontId="2" fillId="6" borderId="4" xfId="0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justify" vertical="center" wrapText="1"/>
      <protection locked="0"/>
    </xf>
    <xf numFmtId="0" fontId="3" fillId="0" borderId="1" xfId="0" applyFont="1" applyFill="1" applyBorder="1" applyAlignment="1" applyProtection="1">
      <alignment horizontal="justify" vertical="center" wrapText="1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2" fillId="0" borderId="6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8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6" fillId="0" borderId="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7" xfId="0" applyNumberFormat="1" applyFont="1" applyFill="1" applyBorder="1" applyAlignment="1" applyProtection="1">
      <alignment horizontal="center" vertical="center"/>
      <protection hidden="1"/>
    </xf>
    <xf numFmtId="0" fontId="6" fillId="0" borderId="6" xfId="0" applyNumberFormat="1" applyFont="1" applyFill="1" applyBorder="1" applyAlignment="1" applyProtection="1">
      <alignment horizontal="center" vertical="center"/>
      <protection hidden="1"/>
    </xf>
    <xf numFmtId="49" fontId="5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5" borderId="3" xfId="0" applyNumberFormat="1" applyFont="1" applyFill="1" applyBorder="1" applyAlignment="1" applyProtection="1">
      <alignment horizontal="left" vertical="center" wrapText="1"/>
      <protection hidden="1"/>
    </xf>
    <xf numFmtId="0" fontId="6" fillId="5" borderId="5" xfId="0" applyNumberFormat="1" applyFont="1" applyFill="1" applyBorder="1" applyAlignment="1" applyProtection="1">
      <alignment horizontal="left" vertical="center" wrapText="1"/>
      <protection hidden="1"/>
    </xf>
    <xf numFmtId="0" fontId="6" fillId="5" borderId="4" xfId="0" applyNumberFormat="1" applyFont="1" applyFill="1" applyBorder="1" applyAlignment="1" applyProtection="1">
      <alignment horizontal="left" vertical="center" wrapText="1"/>
      <protection hidden="1"/>
    </xf>
    <xf numFmtId="43" fontId="3" fillId="5" borderId="3" xfId="0" applyNumberFormat="1" applyFont="1" applyFill="1" applyBorder="1" applyAlignment="1" applyProtection="1">
      <alignment horizontal="center" vertical="center"/>
      <protection hidden="1"/>
    </xf>
    <xf numFmtId="43" fontId="3" fillId="5" borderId="4" xfId="0" applyNumberFormat="1" applyFont="1" applyFill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6" xfId="0" applyFont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3" fillId="5" borderId="3" xfId="0" applyFont="1" applyFill="1" applyBorder="1" applyAlignment="1" applyProtection="1">
      <alignment horizontal="left" vertical="center" wrapText="1"/>
      <protection hidden="1"/>
    </xf>
    <xf numFmtId="0" fontId="3" fillId="5" borderId="5" xfId="0" applyFont="1" applyFill="1" applyBorder="1" applyAlignment="1" applyProtection="1">
      <alignment horizontal="left" vertical="center" wrapText="1"/>
      <protection hidden="1"/>
    </xf>
    <xf numFmtId="0" fontId="3" fillId="5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locked="0"/>
    </xf>
    <xf numFmtId="43" fontId="2" fillId="2" borderId="1" xfId="0" applyNumberFormat="1" applyFont="1" applyFill="1" applyBorder="1" applyAlignment="1" applyProtection="1">
      <alignment horizontal="center" vertical="center"/>
      <protection hidden="1"/>
    </xf>
    <xf numFmtId="0" fontId="6" fillId="5" borderId="3" xfId="0" applyNumberFormat="1" applyFont="1" applyFill="1" applyBorder="1" applyAlignment="1" applyProtection="1">
      <alignment horizontal="left" vertical="center"/>
      <protection hidden="1"/>
    </xf>
    <xf numFmtId="0" fontId="6" fillId="5" borderId="5" xfId="0" applyNumberFormat="1" applyFont="1" applyFill="1" applyBorder="1" applyAlignment="1" applyProtection="1">
      <alignment horizontal="left" vertical="center"/>
      <protection hidden="1"/>
    </xf>
    <xf numFmtId="0" fontId="6" fillId="5" borderId="4" xfId="0" applyNumberFormat="1" applyFont="1" applyFill="1" applyBorder="1" applyAlignment="1" applyProtection="1">
      <alignment horizontal="left" vertical="center"/>
      <protection hidden="1"/>
    </xf>
    <xf numFmtId="49" fontId="5" fillId="2" borderId="3" xfId="0" applyNumberFormat="1" applyFont="1" applyFill="1" applyBorder="1" applyAlignment="1" applyProtection="1">
      <alignment horizontal="left" vertical="center" wrapText="1"/>
      <protection hidden="1"/>
    </xf>
    <xf numFmtId="49" fontId="5" fillId="2" borderId="4" xfId="0" applyNumberFormat="1" applyFont="1" applyFill="1" applyBorder="1" applyAlignment="1" applyProtection="1">
      <alignment horizontal="left" vertical="center" wrapText="1"/>
      <protection hidden="1"/>
    </xf>
  </cellXfs>
  <cellStyles count="2">
    <cellStyle name="Normal" xfId="0" builtinId="0"/>
    <cellStyle name="Porcentagem" xfId="1" builtinId="5"/>
  </cellStyles>
  <dxfs count="125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theme="7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theme="7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theme="7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theme="7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theme="7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theme="7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theme="7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theme="7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theme="7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theme="7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theme="7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theme="7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theme="7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theme="7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theme="7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theme="7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theme="7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theme="7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theme="7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theme="7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theme="7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theme="7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theme="7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theme="7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theme="7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S37"/>
  <sheetViews>
    <sheetView showGridLines="0" zoomScaleNormal="100" zoomScaleSheetLayoutView="100" workbookViewId="0">
      <selection sqref="A1:O1"/>
    </sheetView>
  </sheetViews>
  <sheetFormatPr defaultRowHeight="11.25" x14ac:dyDescent="0.2"/>
  <cols>
    <col min="1" max="1" width="15" style="6" customWidth="1"/>
    <col min="2" max="2" width="6.7109375" style="6" customWidth="1"/>
    <col min="3" max="3" width="14.28515625" style="6" customWidth="1"/>
    <col min="4" max="4" width="8.7109375" style="5" customWidth="1"/>
    <col min="5" max="5" width="10.7109375" style="5" customWidth="1"/>
    <col min="6" max="6" width="16.7109375" style="5" customWidth="1"/>
    <col min="7" max="7" width="12.5703125" style="5" customWidth="1"/>
    <col min="8" max="8" width="63.7109375" style="5" customWidth="1"/>
    <col min="9" max="9" width="12.42578125" style="5" customWidth="1"/>
    <col min="10" max="10" width="14.140625" style="5" customWidth="1"/>
    <col min="11" max="11" width="12.140625" style="5" hidden="1" customWidth="1"/>
    <col min="12" max="12" width="19.28515625" style="5" customWidth="1"/>
    <col min="13" max="13" width="12.140625" style="5" customWidth="1"/>
    <col min="14" max="14" width="6.42578125" style="5" customWidth="1"/>
    <col min="15" max="15" width="18.7109375" style="5" customWidth="1"/>
    <col min="16" max="16" width="14" style="6" hidden="1" customWidth="1"/>
    <col min="17" max="16384" width="9.140625" style="6"/>
  </cols>
  <sheetData>
    <row r="1" spans="1:19" s="2" customFormat="1" ht="15.75" customHeight="1" x14ac:dyDescent="0.25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9" s="2" customFormat="1" ht="7.5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9" s="2" customFormat="1" ht="31.5" customHeight="1" x14ac:dyDescent="0.25">
      <c r="A3" s="17" t="s">
        <v>5</v>
      </c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/>
    </row>
    <row r="4" spans="1:19" s="2" customFormat="1" ht="15" customHeight="1" x14ac:dyDescent="0.25">
      <c r="A4" s="17" t="s">
        <v>6</v>
      </c>
      <c r="B4" s="99"/>
      <c r="C4" s="100"/>
      <c r="D4" s="100"/>
      <c r="E4" s="100"/>
      <c r="F4" s="100"/>
      <c r="G4" s="101"/>
      <c r="H4" s="102"/>
      <c r="I4" s="103"/>
      <c r="J4" s="103"/>
      <c r="K4" s="103"/>
      <c r="L4" s="103"/>
      <c r="M4" s="103"/>
      <c r="N4" s="103"/>
      <c r="O4" s="103"/>
    </row>
    <row r="5" spans="1:19" s="2" customFormat="1" ht="15" x14ac:dyDescent="0.25">
      <c r="A5" s="17" t="s">
        <v>2</v>
      </c>
      <c r="B5" s="15"/>
      <c r="C5" s="104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9" s="2" customFormat="1" ht="7.5" customHeight="1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9" s="2" customFormat="1" ht="39" customHeight="1" x14ac:dyDescent="0.25">
      <c r="A7" s="68" t="s">
        <v>23</v>
      </c>
      <c r="B7" s="98"/>
      <c r="C7" s="69"/>
      <c r="D7" s="26" t="s">
        <v>33</v>
      </c>
      <c r="E7" s="26" t="s">
        <v>1</v>
      </c>
      <c r="F7" s="26" t="s">
        <v>0</v>
      </c>
      <c r="G7" s="68" t="s">
        <v>12</v>
      </c>
      <c r="H7" s="69"/>
      <c r="I7" s="26" t="s">
        <v>25</v>
      </c>
      <c r="J7" s="26" t="s">
        <v>3</v>
      </c>
      <c r="K7" s="26" t="s">
        <v>17</v>
      </c>
      <c r="L7" s="50" t="s">
        <v>30</v>
      </c>
      <c r="M7" s="68" t="s">
        <v>31</v>
      </c>
      <c r="N7" s="69"/>
      <c r="O7" s="26" t="s">
        <v>4</v>
      </c>
      <c r="P7" s="12" t="s">
        <v>18</v>
      </c>
    </row>
    <row r="8" spans="1:19" s="2" customFormat="1" ht="33.75" customHeight="1" x14ac:dyDescent="0.25">
      <c r="A8" s="96"/>
      <c r="B8" s="96"/>
      <c r="C8" s="96"/>
      <c r="D8" s="60"/>
      <c r="E8" s="61"/>
      <c r="F8" s="60"/>
      <c r="G8" s="62" t="s">
        <v>24</v>
      </c>
      <c r="H8" s="63"/>
      <c r="I8" s="3"/>
      <c r="J8" s="1"/>
      <c r="K8" s="86">
        <f>COUNT(J8:J19)</f>
        <v>0</v>
      </c>
      <c r="L8" s="8" t="str">
        <f>IF($K$8=2,ROUND(AVERAGE(J9),2),IF($K$8=3,ROUND(AVERAGE(J9:J10),2),IF($K$8=4,ROUND(AVERAGE(J9:J11),2),IF($K$8=5,ROUND(AVERAGE(J9:J12),2),IF($K$8=6,ROUND(AVERAGE(J9:J13),2),IF($K$8=7,ROUND(AVERAGE(J9:J14),2),IF($K$8=8,ROUND(AVERAGE(J9:J15),2),IF($K$8=9,ROUND(AVERAGE(J9:J16),2),IF($K$8=10,ROUND(AVERAGE(J9:J17),2),IF($K$8=11,ROUND(AVERAGE(J9:J18),2),IF($K$8=12,ROUND(AVERAGE(J9:J19),2),IF($K$8&lt;3,"",""))))))))))))</f>
        <v/>
      </c>
      <c r="M8" s="64" t="str">
        <f>IF(OR($K$8&lt;2,J8=""),"",(ROUNDDOWN(J8/L8,2)))</f>
        <v/>
      </c>
      <c r="N8" s="65"/>
      <c r="O8" s="9" t="str">
        <f>IF(M8="","",IF(AND(M8&gt;=30%,M8&lt;=100%),"EXEQUÍVEL",IF(AND(M8&gt;100%,M8&lt;=130%),"ACEITÁVEL",IF(AND(M8&gt;0.01%,M8&lt;30%),"INEXEQUÍVEL",IF(M8&gt;130%,"EXCESSIVAMENTE ELEVADO","")))))</f>
        <v/>
      </c>
      <c r="P8" s="1" t="str">
        <f>IF(O8="","",IF(OR(O8="INEXEQUÍVEL",O8="EXCESSIVAMENTE ELEVADO"),"",J8))</f>
        <v/>
      </c>
    </row>
    <row r="9" spans="1:19" s="2" customFormat="1" ht="33.75" customHeight="1" x14ac:dyDescent="0.25">
      <c r="A9" s="96"/>
      <c r="B9" s="96"/>
      <c r="C9" s="96"/>
      <c r="D9" s="60"/>
      <c r="E9" s="61"/>
      <c r="F9" s="60"/>
      <c r="G9" s="62"/>
      <c r="H9" s="63"/>
      <c r="I9" s="3"/>
      <c r="J9" s="1"/>
      <c r="K9" s="87"/>
      <c r="L9" s="8" t="str">
        <f>IF($K$8=2,ROUND(AVERAGE(J8),2),IF($K$8=3,ROUND(AVERAGE(J8,J10),2),IF($K$8=4,ROUND(AVERAGE(J8,J10:J11),2),IF($K$8=5,ROUND(AVERAGE(J8,J10:J12),2),IF($K$8=6,ROUND(AVERAGE(J8,J10:J13),2),IF($K$8=7,ROUND(AVERAGE(J8,J10:J14),2),IF($K$8=8,ROUND(AVERAGE(J8,J10:J15),2),IF($K$8=9,ROUND(AVERAGE(J8,J10:J16),2),IF($K$8=10,ROUND(AVERAGE(J8,J10:J17),2),IF($K$8=11,ROUND(AVERAGE(J8,J10:J18),2),IF($K$8=12,ROUND(AVERAGE(J8,J10:J19),2),IF($K$8&lt;3,"",""))))))))))))</f>
        <v/>
      </c>
      <c r="M9" s="64" t="str">
        <f t="shared" ref="M9:M17" si="0">IF(OR($K$8&lt;2,J9=""),"",(ROUNDDOWN(J9/L9,2)))</f>
        <v/>
      </c>
      <c r="N9" s="65"/>
      <c r="O9" s="9" t="str">
        <f t="shared" ref="O9:O17" si="1">IF(M9="","",IF(AND(M9&gt;=30%,M9&lt;=100%),"EXEQUÍVEL",IF(AND(M9&gt;100%,M9&lt;=130%),"ACEITÁVEL",IF(AND(M9&gt;0.01%,M9&lt;30%),"INEXEQUÍVEL",IF(M9&gt;130%,"EXCESSIVAMENTE ELEVADO","")))))</f>
        <v/>
      </c>
      <c r="P9" s="1" t="str">
        <f t="shared" ref="P9:P19" si="2">IF(O9="","",IF(OR(O9="INEXEQUÍVEL",O9="EXCESSIVAMENTE ELEVADO"),"",J9))</f>
        <v/>
      </c>
    </row>
    <row r="10" spans="1:19" s="2" customFormat="1" ht="33.75" customHeight="1" x14ac:dyDescent="0.25">
      <c r="A10" s="96"/>
      <c r="B10" s="96"/>
      <c r="C10" s="96"/>
      <c r="D10" s="60"/>
      <c r="E10" s="61"/>
      <c r="F10" s="60"/>
      <c r="G10" s="62"/>
      <c r="H10" s="63"/>
      <c r="I10" s="3"/>
      <c r="J10" s="1"/>
      <c r="K10" s="87"/>
      <c r="L10" s="8" t="str">
        <f>IF($K$8=3,ROUND(AVERAGE(J8:J9),2),IF($K$8=4,ROUND(AVERAGE(J8:J9,J11),2),IF($K$8=5,ROUND(AVERAGE(J8:J9,J11:J12),2),IF($K$8=6,ROUND(AVERAGE(J8:J9,J11:J13),2),IF($K$8=7,ROUND(AVERAGE(J8:J9,J11:J14),2),IF($K$8=8,ROUND(AVERAGE(J8:J9,J11:J15),2),IF($K$8=9,ROUND(AVERAGE(J8:J9,J11:J16),2),IF($K$8=10,ROUND(AVERAGE(J8:J9,J11:J17),2),IF($K$8=11,ROUND(AVERAGE(J8:J9,J11:J18),2),IF($K$8=12,ROUND(AVERAGE(J8:J9,J11:J19),2),IF($K$8&lt;3,"","")))))))))))</f>
        <v/>
      </c>
      <c r="M10" s="64" t="str">
        <f t="shared" si="0"/>
        <v/>
      </c>
      <c r="N10" s="65"/>
      <c r="O10" s="9" t="str">
        <f t="shared" si="1"/>
        <v/>
      </c>
      <c r="P10" s="1" t="str">
        <f t="shared" si="2"/>
        <v/>
      </c>
      <c r="S10" s="4"/>
    </row>
    <row r="11" spans="1:19" s="2" customFormat="1" ht="33.75" customHeight="1" x14ac:dyDescent="0.25">
      <c r="A11" s="96"/>
      <c r="B11" s="96"/>
      <c r="C11" s="96"/>
      <c r="D11" s="60"/>
      <c r="E11" s="61"/>
      <c r="F11" s="60"/>
      <c r="G11" s="62"/>
      <c r="H11" s="63"/>
      <c r="I11" s="3"/>
      <c r="J11" s="1"/>
      <c r="K11" s="87"/>
      <c r="L11" s="8" t="str">
        <f>IF($K$8=4,ROUND(AVERAGE(J8:J10),2),IF($K$8=5,ROUND(AVERAGE(J8:J10,J12),2),IF($K$8=6,ROUND(AVERAGE(J8:J10,J12:J13),2),IF($K$8=7,ROUND(AVERAGE(J8:J10,J12:J14),2),IF($K$8=8,ROUND(AVERAGE(J8:J10,J12:J15),2),IF($K$8=9,ROUND(AVERAGE(J8:J10,J12:J16),2),IF($K$8=10,ROUND(AVERAGE(J8:J10,J12:J17),2),IF($K$8=11,ROUND(AVERAGE(J8:J10,J12:J18),2),IF($K$8=12,ROUND(AVERAGE(J8:J10,J12:J19),2),IF($K$8&lt;3,"",""))))))))))</f>
        <v/>
      </c>
      <c r="M11" s="64" t="str">
        <f t="shared" si="0"/>
        <v/>
      </c>
      <c r="N11" s="65"/>
      <c r="O11" s="9" t="str">
        <f t="shared" si="1"/>
        <v/>
      </c>
      <c r="P11" s="1" t="str">
        <f t="shared" si="2"/>
        <v/>
      </c>
    </row>
    <row r="12" spans="1:19" s="2" customFormat="1" ht="33.75" customHeight="1" x14ac:dyDescent="0.25">
      <c r="A12" s="96"/>
      <c r="B12" s="96"/>
      <c r="C12" s="96"/>
      <c r="D12" s="60"/>
      <c r="E12" s="61"/>
      <c r="F12" s="60"/>
      <c r="G12" s="62"/>
      <c r="H12" s="63"/>
      <c r="I12" s="3"/>
      <c r="J12" s="1"/>
      <c r="K12" s="87"/>
      <c r="L12" s="8" t="str">
        <f>IF($K$8=5,ROUND(AVERAGE(J8:J11),2),IF($K$8=6,ROUND(AVERAGE(J8:J11,J13),2),IF($K$8=7,ROUND(AVERAGE(J8:J11,J13:J14),2),IF($K$8=8,ROUND(AVERAGE(J8:J11,J13:J15),2),IF($K$8=9,ROUND(AVERAGE(J8:J11,J13:J16),2),IF($K$8=10,ROUND(AVERAGE(J8:J11,J13:J17),2),IF($K$8=11,ROUND(AVERAGE(J8:J11,J13:J18),2),IF($K$8=12,ROUND(AVERAGE(J8:J11,J13:J19),2),IF($K$8&lt;3,"","")))))))))</f>
        <v/>
      </c>
      <c r="M12" s="64" t="str">
        <f t="shared" si="0"/>
        <v/>
      </c>
      <c r="N12" s="65"/>
      <c r="O12" s="9" t="str">
        <f t="shared" si="1"/>
        <v/>
      </c>
      <c r="P12" s="1" t="str">
        <f t="shared" si="2"/>
        <v/>
      </c>
    </row>
    <row r="13" spans="1:19" s="2" customFormat="1" ht="33.75" customHeight="1" x14ac:dyDescent="0.25">
      <c r="A13" s="96"/>
      <c r="B13" s="96"/>
      <c r="C13" s="96"/>
      <c r="D13" s="60"/>
      <c r="E13" s="61"/>
      <c r="F13" s="60"/>
      <c r="G13" s="62"/>
      <c r="H13" s="63"/>
      <c r="I13" s="3"/>
      <c r="J13" s="1"/>
      <c r="K13" s="87"/>
      <c r="L13" s="8" t="str">
        <f>IF($K$8=6,ROUND(AVERAGE(J8:J12),2),IF($K$8=7,ROUND(AVERAGE(J8:J12,J14),2),IF($K$8=8,ROUND(AVERAGE(J8:J12,J14:J15),2),IF($K$8=9,ROUND(AVERAGE(J8:J12,J14:J16),2),IF($K$8=10,ROUND(AVERAGE(J8:J12,J14:J17),2),IF($K$8=11,ROUND(AVERAGE(J8:J12,J14:J18),2),IF($K$8=12,ROUND(AVERAGE(J8:J12,J14:J19),2),IF($K$8&lt;3,"",""))))))))</f>
        <v/>
      </c>
      <c r="M13" s="64" t="str">
        <f t="shared" si="0"/>
        <v/>
      </c>
      <c r="N13" s="65"/>
      <c r="O13" s="9" t="str">
        <f t="shared" si="1"/>
        <v/>
      </c>
      <c r="P13" s="1" t="str">
        <f t="shared" si="2"/>
        <v/>
      </c>
    </row>
    <row r="14" spans="1:19" s="2" customFormat="1" ht="33.75" customHeight="1" x14ac:dyDescent="0.25">
      <c r="A14" s="96"/>
      <c r="B14" s="96"/>
      <c r="C14" s="96"/>
      <c r="D14" s="60"/>
      <c r="E14" s="61"/>
      <c r="F14" s="60"/>
      <c r="G14" s="62"/>
      <c r="H14" s="63"/>
      <c r="I14" s="3"/>
      <c r="J14" s="1"/>
      <c r="K14" s="87"/>
      <c r="L14" s="8" t="str">
        <f>IF($K$8=7,ROUND(AVERAGE(J8:J13),2),IF($K$8=8,ROUND(AVERAGE(J8:J13,J15),2),IF($K$8=9,ROUND(AVERAGE(J8:J13,J16),2),IF($K$8=10,ROUND(AVERAGE(J8:J13,J17),2),IF($K$8=11,ROUND(AVERAGE(J8:J13,J15:J18),2),IF($K$8=12,ROUND(AVERAGE(J8:J13,J15:J19),2),IF($K$8&lt;3,"","")))))))</f>
        <v/>
      </c>
      <c r="M14" s="64" t="str">
        <f t="shared" si="0"/>
        <v/>
      </c>
      <c r="N14" s="65"/>
      <c r="O14" s="9" t="str">
        <f t="shared" si="1"/>
        <v/>
      </c>
      <c r="P14" s="1" t="str">
        <f t="shared" si="2"/>
        <v/>
      </c>
    </row>
    <row r="15" spans="1:19" s="2" customFormat="1" ht="33.75" customHeight="1" x14ac:dyDescent="0.25">
      <c r="A15" s="96"/>
      <c r="B15" s="96"/>
      <c r="C15" s="96"/>
      <c r="D15" s="60"/>
      <c r="E15" s="61"/>
      <c r="F15" s="60"/>
      <c r="G15" s="62"/>
      <c r="H15" s="63"/>
      <c r="I15" s="3"/>
      <c r="J15" s="1"/>
      <c r="K15" s="87"/>
      <c r="L15" s="8" t="str">
        <f>IF($K$8=8,ROUND(AVERAGE(J8:J14),2),IF($K$8=9,ROUND(AVERAGE(J8:J14,J16,J17),2),IF($K$8=10,ROUND(AVERAGE(J8:J14,J16:J17),2),IF($K$8=11,ROUND(AVERAGE(J8:J14,J16:J18),2),IF($K$8=12,ROUND(AVERAGE(J8:J14,J16:J19),2),IF($K$8&lt;3,"",""))))))</f>
        <v/>
      </c>
      <c r="M15" s="64" t="str">
        <f t="shared" si="0"/>
        <v/>
      </c>
      <c r="N15" s="65"/>
      <c r="O15" s="9" t="str">
        <f t="shared" si="1"/>
        <v/>
      </c>
      <c r="P15" s="1" t="str">
        <f t="shared" si="2"/>
        <v/>
      </c>
    </row>
    <row r="16" spans="1:19" s="2" customFormat="1" ht="33.75" customHeight="1" x14ac:dyDescent="0.25">
      <c r="A16" s="96"/>
      <c r="B16" s="96"/>
      <c r="C16" s="96"/>
      <c r="D16" s="60"/>
      <c r="E16" s="61"/>
      <c r="F16" s="60"/>
      <c r="G16" s="62"/>
      <c r="H16" s="63"/>
      <c r="I16" s="3"/>
      <c r="J16" s="1"/>
      <c r="K16" s="87"/>
      <c r="L16" s="8" t="str">
        <f>IF($K$8=9,ROUND(AVERAGE(J8:J15),2),IF($K$8=10,ROUND(AVERAGE(J8:J15,J17),2),IF($K$8=11,ROUND(AVERAGE(J8:J15,J17:J18),2),IF($K$8=12,ROUND(AVERAGE(J8:J15,J17:J19),2),IF($K$8&lt;3,"","")))))</f>
        <v/>
      </c>
      <c r="M16" s="64" t="str">
        <f t="shared" si="0"/>
        <v/>
      </c>
      <c r="N16" s="65"/>
      <c r="O16" s="9" t="str">
        <f t="shared" si="1"/>
        <v/>
      </c>
      <c r="P16" s="1" t="str">
        <f t="shared" si="2"/>
        <v/>
      </c>
    </row>
    <row r="17" spans="1:16" s="2" customFormat="1" ht="33.75" customHeight="1" x14ac:dyDescent="0.25">
      <c r="A17" s="96"/>
      <c r="B17" s="96"/>
      <c r="C17" s="96"/>
      <c r="D17" s="60"/>
      <c r="E17" s="61"/>
      <c r="F17" s="60"/>
      <c r="G17" s="62"/>
      <c r="H17" s="63"/>
      <c r="I17" s="3"/>
      <c r="J17" s="1"/>
      <c r="K17" s="87"/>
      <c r="L17" s="8" t="str">
        <f>IF($K$8=10,ROUND(AVERAGE(J8:J16),2),IF($K$8=11,ROUND(AVERAGE(J8:J16,J18),2),IF($K$8=12,ROUND(AVERAGE(J8:J16,J18:J19),2),IF($K$8&lt;3,"",""))))</f>
        <v/>
      </c>
      <c r="M17" s="64" t="str">
        <f t="shared" si="0"/>
        <v/>
      </c>
      <c r="N17" s="65"/>
      <c r="O17" s="9" t="str">
        <f t="shared" si="1"/>
        <v/>
      </c>
      <c r="P17" s="1" t="str">
        <f t="shared" si="2"/>
        <v/>
      </c>
    </row>
    <row r="18" spans="1:16" s="2" customFormat="1" ht="33.75" customHeight="1" x14ac:dyDescent="0.25">
      <c r="A18" s="96"/>
      <c r="B18" s="96"/>
      <c r="C18" s="96"/>
      <c r="D18" s="60"/>
      <c r="E18" s="61"/>
      <c r="F18" s="60"/>
      <c r="G18" s="62"/>
      <c r="H18" s="63"/>
      <c r="I18" s="3"/>
      <c r="J18" s="1"/>
      <c r="K18" s="87"/>
      <c r="L18" s="8" t="str">
        <f>IF($K$8=11,ROUND(AVERAGE(J8:J17),2),IF($K$8=12,ROUND(AVERAGE(J8:J17,J19),2),IF($K$8&lt;3,"","")))</f>
        <v/>
      </c>
      <c r="M18" s="64" t="str">
        <f t="shared" ref="M18" si="3">IF(OR($K$8&lt;2,J18=""),"",(ROUNDDOWN(J18/L18,2)))</f>
        <v/>
      </c>
      <c r="N18" s="65"/>
      <c r="O18" s="9" t="str">
        <f t="shared" ref="O18:O19" si="4">IF(M18="","",IF(AND(M18&gt;=30%,M18&lt;=100%),"EXEQUÍVEL",IF(AND(M18&gt;100%,M18&lt;=130%),"ACEITÁVEL",IF(AND(M18&gt;0.01%,M18&lt;30%),"INEXEQUÍVEL",IF(M18&gt;130%,"EXCESSIVAMENTE ELEVADO","")))))</f>
        <v/>
      </c>
      <c r="P18" s="1" t="str">
        <f t="shared" si="2"/>
        <v/>
      </c>
    </row>
    <row r="19" spans="1:16" s="2" customFormat="1" ht="33.75" customHeight="1" x14ac:dyDescent="0.25">
      <c r="A19" s="96"/>
      <c r="B19" s="96"/>
      <c r="C19" s="96"/>
      <c r="D19" s="60"/>
      <c r="E19" s="61"/>
      <c r="F19" s="60"/>
      <c r="G19" s="62"/>
      <c r="H19" s="63"/>
      <c r="I19" s="3"/>
      <c r="J19" s="1"/>
      <c r="K19" s="88"/>
      <c r="L19" s="8" t="str">
        <f>IF($K$8=12,ROUND(AVERAGE(J8:J18),2),IF($K$8&lt;3,"",""))</f>
        <v/>
      </c>
      <c r="M19" s="64" t="str">
        <f t="shared" ref="M19" si="5">IF(OR($K$8&lt;2,J19=""),"",(ROUNDDOWN(J19/L19,2)))</f>
        <v/>
      </c>
      <c r="N19" s="65"/>
      <c r="O19" s="9" t="str">
        <f t="shared" si="4"/>
        <v/>
      </c>
      <c r="P19" s="1" t="str">
        <f t="shared" si="2"/>
        <v/>
      </c>
    </row>
    <row r="20" spans="1:16" s="2" customFormat="1" ht="7.5" customHeight="1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  <row r="21" spans="1:16" s="2" customFormat="1" ht="22.5" customHeight="1" x14ac:dyDescent="0.25">
      <c r="A21" s="92" t="s">
        <v>36</v>
      </c>
      <c r="B21" s="92"/>
      <c r="C21" s="92"/>
      <c r="D21" s="92"/>
      <c r="E21" s="92"/>
      <c r="F21" s="92"/>
      <c r="G21" s="56"/>
      <c r="H21" s="67"/>
      <c r="I21" s="67"/>
      <c r="J21" s="67"/>
      <c r="K21" s="67"/>
      <c r="L21" s="67"/>
      <c r="M21" s="68" t="s">
        <v>21</v>
      </c>
      <c r="N21" s="69"/>
      <c r="O21" s="14" t="str">
        <f>IF($P$21=0,"",$P$21)</f>
        <v/>
      </c>
      <c r="P21" s="13">
        <f>COUNT(P8:P19)</f>
        <v>0</v>
      </c>
    </row>
    <row r="22" spans="1:16" s="2" customFormat="1" ht="22.5" customHeight="1" x14ac:dyDescent="0.25">
      <c r="A22" s="90" t="s">
        <v>20</v>
      </c>
      <c r="B22" s="90"/>
      <c r="C22" s="90"/>
      <c r="D22" s="90"/>
      <c r="E22" s="90"/>
      <c r="F22" s="90"/>
      <c r="G22" s="56"/>
      <c r="H22" s="67"/>
      <c r="I22" s="67"/>
      <c r="J22" s="67"/>
      <c r="K22" s="67"/>
      <c r="L22" s="67"/>
      <c r="M22" s="66"/>
      <c r="N22" s="66"/>
      <c r="O22" s="66"/>
    </row>
    <row r="23" spans="1:16" s="2" customFormat="1" ht="22.5" customHeight="1" x14ac:dyDescent="0.25">
      <c r="A23" s="90"/>
      <c r="B23" s="90"/>
      <c r="C23" s="90"/>
      <c r="D23" s="90"/>
      <c r="E23" s="90"/>
      <c r="F23" s="90"/>
      <c r="G23" s="54" t="str">
        <f>IF(OR($J$8="",$P$21&gt;=3),"","NECESSÁRIO JUSTIFICAR NOS AUTOS A DETERMINAÇÃO DE PREÇO ESTIMADO COM BASE EM MENOS DE 3 (TRÊS) PREÇOS VÁLIDOS (Art. 6º, § 5º da IN SEGES/ME nº 65/2021)")</f>
        <v/>
      </c>
      <c r="H23" s="55"/>
      <c r="I23" s="55"/>
      <c r="J23" s="55"/>
      <c r="K23" s="55"/>
      <c r="L23" s="55"/>
      <c r="M23" s="55"/>
      <c r="N23" s="55"/>
      <c r="O23" s="55"/>
    </row>
    <row r="24" spans="1:16" s="2" customFormat="1" ht="22.5" customHeight="1" x14ac:dyDescent="0.25">
      <c r="A24" s="90"/>
      <c r="B24" s="90"/>
      <c r="C24" s="90"/>
      <c r="D24" s="90"/>
      <c r="E24" s="90"/>
      <c r="F24" s="90"/>
      <c r="G24" s="56"/>
      <c r="H24" s="73"/>
      <c r="I24" s="71"/>
      <c r="J24" s="71"/>
      <c r="K24" s="71"/>
      <c r="L24" s="71"/>
      <c r="M24" s="71"/>
      <c r="N24" s="71"/>
      <c r="O24" s="71"/>
    </row>
    <row r="25" spans="1:16" s="2" customFormat="1" ht="11.25" customHeight="1" x14ac:dyDescent="0.25">
      <c r="A25" s="90"/>
      <c r="B25" s="90"/>
      <c r="C25" s="90"/>
      <c r="D25" s="90"/>
      <c r="E25" s="90"/>
      <c r="F25" s="90"/>
      <c r="G25" s="56"/>
      <c r="H25" s="73"/>
      <c r="I25" s="71"/>
      <c r="J25" s="71"/>
      <c r="K25" s="71"/>
      <c r="L25" s="71"/>
      <c r="M25" s="71"/>
      <c r="N25" s="71"/>
      <c r="O25" s="71"/>
    </row>
    <row r="26" spans="1:16" s="2" customFormat="1" ht="11.25" customHeight="1" x14ac:dyDescent="0.25">
      <c r="A26" s="74" t="s">
        <v>32</v>
      </c>
      <c r="B26" s="75"/>
      <c r="C26" s="75"/>
      <c r="D26" s="75"/>
      <c r="E26" s="75"/>
      <c r="F26" s="76"/>
      <c r="G26" s="56"/>
      <c r="H26" s="73"/>
      <c r="I26" s="71"/>
      <c r="J26" s="71"/>
      <c r="K26" s="71"/>
      <c r="L26" s="71"/>
      <c r="M26" s="71"/>
      <c r="N26" s="71"/>
      <c r="O26" s="71"/>
    </row>
    <row r="27" spans="1:16" s="2" customFormat="1" ht="11.25" customHeight="1" x14ac:dyDescent="0.25">
      <c r="A27" s="77"/>
      <c r="B27" s="78"/>
      <c r="C27" s="78"/>
      <c r="D27" s="78"/>
      <c r="E27" s="78"/>
      <c r="F27" s="79"/>
      <c r="G27" s="56"/>
      <c r="H27" s="73"/>
      <c r="I27" s="72"/>
      <c r="J27" s="72"/>
      <c r="K27" s="72"/>
      <c r="L27" s="72"/>
      <c r="M27" s="72"/>
      <c r="N27" s="72"/>
      <c r="O27" s="72"/>
    </row>
    <row r="28" spans="1:16" ht="18.75" customHeight="1" x14ac:dyDescent="0.2">
      <c r="A28" s="85" t="s">
        <v>13</v>
      </c>
      <c r="B28" s="85"/>
      <c r="C28" s="85"/>
      <c r="D28" s="85"/>
      <c r="E28" s="85"/>
      <c r="F28" s="11" t="str">
        <f>IF($P$21&lt;2,"",_xlfn.STDEV.S(P8:P19)/ROUND(AVERAGE(P8:P19),2))</f>
        <v/>
      </c>
      <c r="G28" s="56"/>
      <c r="H28" s="73"/>
      <c r="I28" s="81" t="s">
        <v>27</v>
      </c>
      <c r="J28" s="82"/>
      <c r="K28" s="82"/>
      <c r="L28" s="82"/>
      <c r="M28" s="82"/>
      <c r="N28" s="82"/>
      <c r="O28" s="83"/>
    </row>
    <row r="29" spans="1:16" ht="18.75" customHeight="1" x14ac:dyDescent="0.2">
      <c r="A29" s="85" t="s">
        <v>19</v>
      </c>
      <c r="B29" s="85"/>
      <c r="C29" s="85"/>
      <c r="D29" s="85"/>
      <c r="E29" s="85"/>
      <c r="F29" s="10" t="str">
        <f>IF($P$21=0,"",SMALL(P8:P19,1))</f>
        <v/>
      </c>
      <c r="G29" s="56"/>
      <c r="H29" s="73"/>
      <c r="I29" s="25" t="s">
        <v>28</v>
      </c>
      <c r="J29" s="57"/>
      <c r="K29" s="58"/>
      <c r="L29" s="58"/>
      <c r="M29" s="59"/>
      <c r="N29" s="18" t="s">
        <v>11</v>
      </c>
      <c r="O29" s="27"/>
    </row>
    <row r="30" spans="1:16" ht="18.75" customHeight="1" x14ac:dyDescent="0.2">
      <c r="A30" s="85" t="s">
        <v>14</v>
      </c>
      <c r="B30" s="85"/>
      <c r="C30" s="85"/>
      <c r="D30" s="85"/>
      <c r="E30" s="85"/>
      <c r="F30" s="10" t="str">
        <f>IF($F$28="","",ROUND(AVERAGE(P8:P19),2))</f>
        <v/>
      </c>
      <c r="G30" s="56"/>
      <c r="H30" s="73"/>
      <c r="I30" s="25" t="s">
        <v>28</v>
      </c>
      <c r="J30" s="57"/>
      <c r="K30" s="58"/>
      <c r="L30" s="58"/>
      <c r="M30" s="59"/>
      <c r="N30" s="18" t="s">
        <v>11</v>
      </c>
      <c r="O30" s="27"/>
    </row>
    <row r="31" spans="1:16" ht="18.75" customHeight="1" x14ac:dyDescent="0.2">
      <c r="A31" s="85" t="s">
        <v>15</v>
      </c>
      <c r="B31" s="85"/>
      <c r="C31" s="85"/>
      <c r="D31" s="85"/>
      <c r="E31" s="85"/>
      <c r="F31" s="10" t="str">
        <f>IF($F$28="","",ROUND(MEDIAN(P8:P19),2))</f>
        <v/>
      </c>
      <c r="G31" s="56"/>
      <c r="H31" s="73"/>
      <c r="I31" s="25" t="s">
        <v>28</v>
      </c>
      <c r="J31" s="57"/>
      <c r="K31" s="58"/>
      <c r="L31" s="58"/>
      <c r="M31" s="59"/>
      <c r="N31" s="18" t="s">
        <v>11</v>
      </c>
      <c r="O31" s="27"/>
    </row>
    <row r="32" spans="1:16" ht="67.5" customHeight="1" x14ac:dyDescent="0.2">
      <c r="A32" s="80" t="s">
        <v>22</v>
      </c>
      <c r="B32" s="80"/>
      <c r="C32" s="80"/>
      <c r="D32" s="80"/>
      <c r="E32" s="80"/>
      <c r="F32" s="80"/>
      <c r="G32" s="56"/>
      <c r="H32" s="73"/>
      <c r="I32" s="94"/>
      <c r="J32" s="94"/>
      <c r="K32" s="94"/>
      <c r="L32" s="94"/>
      <c r="M32" s="94"/>
      <c r="N32" s="94"/>
      <c r="O32" s="94"/>
    </row>
    <row r="33" spans="1:15" ht="18.75" customHeight="1" x14ac:dyDescent="0.2">
      <c r="A33" s="93" t="s">
        <v>26</v>
      </c>
      <c r="B33" s="93"/>
      <c r="C33" s="93"/>
      <c r="D33" s="93"/>
      <c r="E33" s="93"/>
      <c r="F33" s="10" t="str">
        <f>IF($F$28&lt;=1%,$F$29,IF(AND($F$28&gt;1%,$F$28&lt;=25%),$F$30,$F$31))</f>
        <v/>
      </c>
      <c r="G33" s="56"/>
      <c r="H33" s="73"/>
      <c r="I33" s="95"/>
      <c r="J33" s="95"/>
      <c r="K33" s="95"/>
      <c r="L33" s="95"/>
      <c r="M33" s="95"/>
      <c r="N33" s="95"/>
      <c r="O33" s="95"/>
    </row>
    <row r="34" spans="1:15" ht="7.5" customHeight="1" x14ac:dyDescent="0.2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</row>
    <row r="35" spans="1:15" s="7" customFormat="1" ht="15" customHeight="1" x14ac:dyDescent="0.2">
      <c r="A35" s="91" t="s">
        <v>35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1:15" ht="7.5" customHeight="1" x14ac:dyDescent="0.2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5" s="5" customFormat="1" ht="90" customHeight="1" x14ac:dyDescent="0.25">
      <c r="A37" s="89" t="s">
        <v>34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</sheetData>
  <sheetProtection algorithmName="SHA-512" hashValue="HLhbT9tEgnmd0oUK89Qf3Jh/xonZHa1fIOwSTetb5PMWUOlcrcCXyjneLptBN9mpb/vwtKXYaIOuBrknA1k8BA==" saltValue="QVVUHhKyctw8aq0HKFRouA==" spinCount="100000" sheet="1" objects="1" scenarios="1"/>
  <mergeCells count="65">
    <mergeCell ref="G17:H17"/>
    <mergeCell ref="A20:O20"/>
    <mergeCell ref="A8:C19"/>
    <mergeCell ref="A1:O1"/>
    <mergeCell ref="A7:C7"/>
    <mergeCell ref="G7:H7"/>
    <mergeCell ref="B4:G4"/>
    <mergeCell ref="B3:O3"/>
    <mergeCell ref="A2:O2"/>
    <mergeCell ref="M7:N7"/>
    <mergeCell ref="A6:O6"/>
    <mergeCell ref="H4:O4"/>
    <mergeCell ref="C5:O5"/>
    <mergeCell ref="G8:H8"/>
    <mergeCell ref="G9:H9"/>
    <mergeCell ref="G10:H10"/>
    <mergeCell ref="A37:O37"/>
    <mergeCell ref="A22:F25"/>
    <mergeCell ref="A35:O35"/>
    <mergeCell ref="A21:F21"/>
    <mergeCell ref="M13:N13"/>
    <mergeCell ref="A33:E33"/>
    <mergeCell ref="A28:E28"/>
    <mergeCell ref="A31:E31"/>
    <mergeCell ref="I32:O33"/>
    <mergeCell ref="G13:H13"/>
    <mergeCell ref="G14:H14"/>
    <mergeCell ref="G15:H15"/>
    <mergeCell ref="G16:H16"/>
    <mergeCell ref="M14:N14"/>
    <mergeCell ref="M15:N15"/>
    <mergeCell ref="M16:N16"/>
    <mergeCell ref="M17:N17"/>
    <mergeCell ref="K8:K19"/>
    <mergeCell ref="M9:N9"/>
    <mergeCell ref="M10:N10"/>
    <mergeCell ref="M11:N11"/>
    <mergeCell ref="M12:N12"/>
    <mergeCell ref="M8:N8"/>
    <mergeCell ref="A36:O36"/>
    <mergeCell ref="I24:O27"/>
    <mergeCell ref="H24:H33"/>
    <mergeCell ref="A26:F27"/>
    <mergeCell ref="A32:F32"/>
    <mergeCell ref="I28:O28"/>
    <mergeCell ref="J29:M29"/>
    <mergeCell ref="A34:O34"/>
    <mergeCell ref="A29:E29"/>
    <mergeCell ref="A30:E30"/>
    <mergeCell ref="G23:O23"/>
    <mergeCell ref="G24:G33"/>
    <mergeCell ref="J30:M30"/>
    <mergeCell ref="J31:M31"/>
    <mergeCell ref="D8:D19"/>
    <mergeCell ref="E8:E19"/>
    <mergeCell ref="F8:F19"/>
    <mergeCell ref="G19:H19"/>
    <mergeCell ref="G18:H18"/>
    <mergeCell ref="M18:N18"/>
    <mergeCell ref="M19:N19"/>
    <mergeCell ref="G11:H11"/>
    <mergeCell ref="G12:H12"/>
    <mergeCell ref="M22:O22"/>
    <mergeCell ref="G21:L22"/>
    <mergeCell ref="M21:N21"/>
  </mergeCells>
  <conditionalFormatting sqref="O8:O19">
    <cfRule type="cellIs" dxfId="124" priority="26" operator="equal">
      <formula>"INEXEQUÍVEL"</formula>
    </cfRule>
    <cfRule type="cellIs" dxfId="123" priority="27" operator="equal">
      <formula>"EXCESSIVAMENTE ELEVADO"</formula>
    </cfRule>
    <cfRule type="cellIs" dxfId="122" priority="28" operator="equal">
      <formula>"EXEQUÍVEL"</formula>
    </cfRule>
    <cfRule type="cellIs" dxfId="121" priority="29" operator="equal">
      <formula>"ACEITÁVEL"</formula>
    </cfRule>
  </conditionalFormatting>
  <conditionalFormatting sqref="O21">
    <cfRule type="iconSet" priority="2">
      <iconSet iconSet="3Symbols2">
        <cfvo type="percent" val="0"/>
        <cfvo type="num" val="1"/>
        <cfvo type="num" val="3"/>
      </iconSet>
    </cfRule>
  </conditionalFormatting>
  <conditionalFormatting sqref="G23">
    <cfRule type="containsText" dxfId="120" priority="1" operator="containsText" text="NECESSÁRIO JUSTIFICAR NOS AUTOS A DETERMINAÇÃO DE PREÇO ESTIMADO COM BASE EM MENOS DE 3 (TRÊS) PREÇOS VÁLIDOS (Art. 6º, § 5º da IN SEGES/ME nº 65/2021)">
      <formula>NOT(ISERROR(SEARCH("NECESSÁRIO JUSTIFICAR NOS AUTOS A DETERMINAÇÃO DE PREÇO ESTIMADO COM BASE EM MENOS DE 3 (TRÊS) PREÇOS VÁLIDOS (Art. 6º, § 5º da IN SEGES/ME nº 65/2021)",G23)))</formula>
    </cfRule>
  </conditionalFormatting>
  <printOptions horizontalCentered="1"/>
  <pageMargins left="0.39370078740157483" right="0.39370078740157483" top="0.74803149606299213" bottom="0.55118110236220474" header="0.31496062992125984" footer="0.31496062992125984"/>
  <pageSetup paperSize="9" scale="60" orientation="landscape" r:id="rId1"/>
  <headerFooter>
    <oddHeader>&amp;L&amp;G&amp;C&amp;"Spranq eco sans,Negrito"&amp;10SERVIÇO PÚBLICO FEDERAL
UNIVERSIDADE FEDERAL DO SUL E SUDESTE DO PARÁ&amp;"-,Regular"&amp;11
&amp;"Spranq eco sans,Regular"&amp;10Emitido em &amp;D às &amp;T&amp;R&amp;G</oddHeader>
    <oddFooter>&amp;L&amp;"Spranq eco sans,Regular"&amp;8Diretoria de Compras, Contratos e Convênios (DCO/PROAD) – Setor de Contratações
Modelo de Mapa de Avaliação de Preços: Serviços
Atualização: dezembro/2022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E5E74-AB34-4ADE-8CC3-D693183364C0}">
  <dimension ref="A1:S37"/>
  <sheetViews>
    <sheetView showGridLines="0" zoomScaleNormal="100" zoomScaleSheetLayoutView="100" workbookViewId="0">
      <selection sqref="A1:O1"/>
    </sheetView>
  </sheetViews>
  <sheetFormatPr defaultRowHeight="11.25" x14ac:dyDescent="0.2"/>
  <cols>
    <col min="1" max="1" width="15" style="6" customWidth="1"/>
    <col min="2" max="2" width="6.7109375" style="6" customWidth="1"/>
    <col min="3" max="3" width="14.28515625" style="6" customWidth="1"/>
    <col min="4" max="4" width="8.7109375" style="5" customWidth="1"/>
    <col min="5" max="5" width="10.7109375" style="5" customWidth="1"/>
    <col min="6" max="6" width="16.7109375" style="5" customWidth="1"/>
    <col min="7" max="7" width="12.5703125" style="5" customWidth="1"/>
    <col min="8" max="8" width="63.7109375" style="5" customWidth="1"/>
    <col min="9" max="9" width="12.42578125" style="5" customWidth="1"/>
    <col min="10" max="10" width="14.140625" style="5" customWidth="1"/>
    <col min="11" max="11" width="12.140625" style="5" hidden="1" customWidth="1"/>
    <col min="12" max="12" width="19.28515625" style="5" customWidth="1"/>
    <col min="13" max="13" width="12.140625" style="5" customWidth="1"/>
    <col min="14" max="14" width="6.42578125" style="5" customWidth="1"/>
    <col min="15" max="15" width="18.7109375" style="5" customWidth="1"/>
    <col min="16" max="16" width="14" style="6" hidden="1" customWidth="1"/>
    <col min="17" max="16384" width="9.140625" style="6"/>
  </cols>
  <sheetData>
    <row r="1" spans="1:19" s="2" customFormat="1" ht="15.75" customHeight="1" x14ac:dyDescent="0.25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9" s="2" customFormat="1" ht="7.5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9" s="2" customFormat="1" ht="31.5" customHeight="1" x14ac:dyDescent="0.25">
      <c r="A3" s="17" t="s">
        <v>5</v>
      </c>
      <c r="B3" s="106" t="str">
        <f>IF('ITEM 1'!B3="","",'ITEM 1'!B3)</f>
        <v/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8"/>
    </row>
    <row r="4" spans="1:19" s="2" customFormat="1" ht="15" customHeight="1" x14ac:dyDescent="0.25">
      <c r="A4" s="17" t="s">
        <v>6</v>
      </c>
      <c r="B4" s="106" t="str">
        <f>IF('ITEM 1'!B4="","",'ITEM 1'!B4)</f>
        <v/>
      </c>
      <c r="C4" s="107"/>
      <c r="D4" s="107"/>
      <c r="E4" s="107"/>
      <c r="F4" s="107"/>
      <c r="G4" s="108"/>
      <c r="H4" s="102"/>
      <c r="I4" s="103"/>
      <c r="J4" s="103"/>
      <c r="K4" s="103"/>
      <c r="L4" s="103"/>
      <c r="M4" s="103"/>
      <c r="N4" s="103"/>
      <c r="O4" s="103"/>
    </row>
    <row r="5" spans="1:19" s="2" customFormat="1" ht="15" x14ac:dyDescent="0.25">
      <c r="A5" s="17" t="s">
        <v>2</v>
      </c>
      <c r="B5" s="16" t="str">
        <f>IF('ITEM 9'!B5="","",'ITEM 9'!B5+1)</f>
        <v/>
      </c>
      <c r="C5" s="104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9" s="2" customFormat="1" ht="7.5" customHeight="1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9" s="2" customFormat="1" ht="39" customHeight="1" x14ac:dyDescent="0.25">
      <c r="A7" s="68" t="s">
        <v>23</v>
      </c>
      <c r="B7" s="98"/>
      <c r="C7" s="69"/>
      <c r="D7" s="53" t="s">
        <v>33</v>
      </c>
      <c r="E7" s="53" t="s">
        <v>1</v>
      </c>
      <c r="F7" s="53" t="s">
        <v>0</v>
      </c>
      <c r="G7" s="68" t="s">
        <v>12</v>
      </c>
      <c r="H7" s="69"/>
      <c r="I7" s="53" t="s">
        <v>25</v>
      </c>
      <c r="J7" s="53" t="s">
        <v>3</v>
      </c>
      <c r="K7" s="53" t="s">
        <v>17</v>
      </c>
      <c r="L7" s="53" t="s">
        <v>30</v>
      </c>
      <c r="M7" s="68" t="s">
        <v>31</v>
      </c>
      <c r="N7" s="69"/>
      <c r="O7" s="53" t="s">
        <v>4</v>
      </c>
      <c r="P7" s="12" t="s">
        <v>18</v>
      </c>
    </row>
    <row r="8" spans="1:19" s="2" customFormat="1" ht="33.75" customHeight="1" x14ac:dyDescent="0.25">
      <c r="A8" s="96"/>
      <c r="B8" s="96"/>
      <c r="C8" s="96"/>
      <c r="D8" s="60"/>
      <c r="E8" s="61"/>
      <c r="F8" s="60"/>
      <c r="G8" s="62" t="s">
        <v>24</v>
      </c>
      <c r="H8" s="63"/>
      <c r="I8" s="3"/>
      <c r="J8" s="1"/>
      <c r="K8" s="86">
        <f>COUNT(J8:J19)</f>
        <v>0</v>
      </c>
      <c r="L8" s="8" t="str">
        <f>IF($K$8=2,ROUND(AVERAGE(J9),2),IF($K$8=3,ROUND(AVERAGE(J9:J10),2),IF($K$8=4,ROUND(AVERAGE(J9:J11),2),IF($K$8=5,ROUND(AVERAGE(J9:J12),2),IF($K$8=6,ROUND(AVERAGE(J9:J13),2),IF($K$8=7,ROUND(AVERAGE(J9:J14),2),IF($K$8=8,ROUND(AVERAGE(J9:J15),2),IF($K$8=9,ROUND(AVERAGE(J9:J16),2),IF($K$8=10,ROUND(AVERAGE(J9:J17),2),IF($K$8=11,ROUND(AVERAGE(J9:J18),2),IF($K$8=12,ROUND(AVERAGE(J9:J19),2),IF($K$8&lt;3,"",""))))))))))))</f>
        <v/>
      </c>
      <c r="M8" s="64" t="str">
        <f>IF(OR($K$8&lt;2,J8=""),"",(ROUNDDOWN(J8/L8,2)))</f>
        <v/>
      </c>
      <c r="N8" s="65"/>
      <c r="O8" s="9" t="str">
        <f>IF(M8="","",IF(AND(M8&gt;=30%,M8&lt;=100%),"EXEQUÍVEL",IF(AND(M8&gt;100%,M8&lt;=130%),"ACEITÁVEL",IF(AND(M8&gt;0.01%,M8&lt;30%),"INEXEQUÍVEL",IF(M8&gt;130%,"EXCESSIVAMENTE ELEVADO","")))))</f>
        <v/>
      </c>
      <c r="P8" s="1" t="str">
        <f>IF(O8="","",IF(OR(O8="INEXEQUÍVEL",O8="EXCESSIVAMENTE ELEVADO"),"",J8))</f>
        <v/>
      </c>
    </row>
    <row r="9" spans="1:19" s="2" customFormat="1" ht="33.75" customHeight="1" x14ac:dyDescent="0.25">
      <c r="A9" s="96"/>
      <c r="B9" s="96"/>
      <c r="C9" s="96"/>
      <c r="D9" s="60"/>
      <c r="E9" s="61"/>
      <c r="F9" s="60"/>
      <c r="G9" s="62"/>
      <c r="H9" s="63"/>
      <c r="I9" s="3"/>
      <c r="J9" s="1"/>
      <c r="K9" s="87"/>
      <c r="L9" s="8" t="str">
        <f>IF($K$8=2,ROUND(AVERAGE(J8),2),IF($K$8=3,ROUND(AVERAGE(J8,J10),2),IF($K$8=4,ROUND(AVERAGE(J8,J10:J11),2),IF($K$8=5,ROUND(AVERAGE(J8,J10:J12),2),IF($K$8=6,ROUND(AVERAGE(J8,J10:J13),2),IF($K$8=7,ROUND(AVERAGE(J8,J10:J14),2),IF($K$8=8,ROUND(AVERAGE(J8,J10:J15),2),IF($K$8=9,ROUND(AVERAGE(J8,J10:J16),2),IF($K$8=10,ROUND(AVERAGE(J8,J10:J17),2),IF($K$8=11,ROUND(AVERAGE(J8,J10:J18),2),IF($K$8=12,ROUND(AVERAGE(J8,J10:J19),2),IF($K$8&lt;3,"",""))))))))))))</f>
        <v/>
      </c>
      <c r="M9" s="64" t="str">
        <f t="shared" ref="M9:M19" si="0">IF(OR($K$8&lt;2,J9=""),"",(ROUNDDOWN(J9/L9,2)))</f>
        <v/>
      </c>
      <c r="N9" s="65"/>
      <c r="O9" s="9" t="str">
        <f t="shared" ref="O9:O19" si="1">IF(M9="","",IF(AND(M9&gt;=30%,M9&lt;=100%),"EXEQUÍVEL",IF(AND(M9&gt;100%,M9&lt;=130%),"ACEITÁVEL",IF(AND(M9&gt;0.01%,M9&lt;30%),"INEXEQUÍVEL",IF(M9&gt;130%,"EXCESSIVAMENTE ELEVADO","")))))</f>
        <v/>
      </c>
      <c r="P9" s="1" t="str">
        <f t="shared" ref="P9:P19" si="2">IF(O9="","",IF(OR(O9="INEXEQUÍVEL",O9="EXCESSIVAMENTE ELEVADO"),"",J9))</f>
        <v/>
      </c>
    </row>
    <row r="10" spans="1:19" s="2" customFormat="1" ht="33.75" customHeight="1" x14ac:dyDescent="0.25">
      <c r="A10" s="96"/>
      <c r="B10" s="96"/>
      <c r="C10" s="96"/>
      <c r="D10" s="60"/>
      <c r="E10" s="61"/>
      <c r="F10" s="60"/>
      <c r="G10" s="62"/>
      <c r="H10" s="63"/>
      <c r="I10" s="3"/>
      <c r="J10" s="1"/>
      <c r="K10" s="87"/>
      <c r="L10" s="8" t="str">
        <f>IF($K$8=3,ROUND(AVERAGE(J8:J9),2),IF($K$8=4,ROUND(AVERAGE(J8:J9,J11),2),IF($K$8=5,ROUND(AVERAGE(J8:J9,J11:J12),2),IF($K$8=6,ROUND(AVERAGE(J8:J9,J11:J13),2),IF($K$8=7,ROUND(AVERAGE(J8:J9,J11:J14),2),IF($K$8=8,ROUND(AVERAGE(J8:J9,J11:J15),2),IF($K$8=9,ROUND(AVERAGE(J8:J9,J11:J16),2),IF($K$8=10,ROUND(AVERAGE(J8:J9,J11:J17),2),IF($K$8=11,ROUND(AVERAGE(J8:J9,J11:J18),2),IF($K$8=12,ROUND(AVERAGE(J8:J9,J11:J19),2),IF($K$8&lt;3,"","")))))))))))</f>
        <v/>
      </c>
      <c r="M10" s="64" t="str">
        <f t="shared" si="0"/>
        <v/>
      </c>
      <c r="N10" s="65"/>
      <c r="O10" s="9" t="str">
        <f t="shared" si="1"/>
        <v/>
      </c>
      <c r="P10" s="1" t="str">
        <f t="shared" si="2"/>
        <v/>
      </c>
      <c r="S10" s="4"/>
    </row>
    <row r="11" spans="1:19" s="2" customFormat="1" ht="33.75" customHeight="1" x14ac:dyDescent="0.25">
      <c r="A11" s="96"/>
      <c r="B11" s="96"/>
      <c r="C11" s="96"/>
      <c r="D11" s="60"/>
      <c r="E11" s="61"/>
      <c r="F11" s="60"/>
      <c r="G11" s="62"/>
      <c r="H11" s="63"/>
      <c r="I11" s="3"/>
      <c r="J11" s="1"/>
      <c r="K11" s="87"/>
      <c r="L11" s="8" t="str">
        <f>IF($K$8=4,ROUND(AVERAGE(J8:J10),2),IF($K$8=5,ROUND(AVERAGE(J8:J10,J12),2),IF($K$8=6,ROUND(AVERAGE(J8:J10,J12:J13),2),IF($K$8=7,ROUND(AVERAGE(J8:J10,J12:J14),2),IF($K$8=8,ROUND(AVERAGE(J8:J10,J12:J15),2),IF($K$8=9,ROUND(AVERAGE(J8:J10,J12:J16),2),IF($K$8=10,ROUND(AVERAGE(J8:J10,J12:J17),2),IF($K$8=11,ROUND(AVERAGE(J8:J10,J12:J18),2),IF($K$8=12,ROUND(AVERAGE(J8:J10,J12:J19),2),IF($K$8&lt;3,"",""))))))))))</f>
        <v/>
      </c>
      <c r="M11" s="64" t="str">
        <f t="shared" si="0"/>
        <v/>
      </c>
      <c r="N11" s="65"/>
      <c r="O11" s="9" t="str">
        <f t="shared" si="1"/>
        <v/>
      </c>
      <c r="P11" s="1" t="str">
        <f t="shared" si="2"/>
        <v/>
      </c>
    </row>
    <row r="12" spans="1:19" s="2" customFormat="1" ht="33.75" customHeight="1" x14ac:dyDescent="0.25">
      <c r="A12" s="96"/>
      <c r="B12" s="96"/>
      <c r="C12" s="96"/>
      <c r="D12" s="60"/>
      <c r="E12" s="61"/>
      <c r="F12" s="60"/>
      <c r="G12" s="62"/>
      <c r="H12" s="63"/>
      <c r="I12" s="3"/>
      <c r="J12" s="1"/>
      <c r="K12" s="87"/>
      <c r="L12" s="8" t="str">
        <f>IF($K$8=5,ROUND(AVERAGE(J8:J11),2),IF($K$8=6,ROUND(AVERAGE(J8:J11,J13),2),IF($K$8=7,ROUND(AVERAGE(J8:J11,J13:J14),2),IF($K$8=8,ROUND(AVERAGE(J8:J11,J13:J15),2),IF($K$8=9,ROUND(AVERAGE(J8:J11,J13:J16),2),IF($K$8=10,ROUND(AVERAGE(J8:J11,J13:J17),2),IF($K$8=11,ROUND(AVERAGE(J8:J11,J13:J18),2),IF($K$8=12,ROUND(AVERAGE(J8:J11,J13:J19),2),IF($K$8&lt;3,"","")))))))))</f>
        <v/>
      </c>
      <c r="M12" s="64" t="str">
        <f t="shared" si="0"/>
        <v/>
      </c>
      <c r="N12" s="65"/>
      <c r="O12" s="9" t="str">
        <f t="shared" si="1"/>
        <v/>
      </c>
      <c r="P12" s="1" t="str">
        <f t="shared" si="2"/>
        <v/>
      </c>
    </row>
    <row r="13" spans="1:19" s="2" customFormat="1" ht="33.75" customHeight="1" x14ac:dyDescent="0.25">
      <c r="A13" s="96"/>
      <c r="B13" s="96"/>
      <c r="C13" s="96"/>
      <c r="D13" s="60"/>
      <c r="E13" s="61"/>
      <c r="F13" s="60"/>
      <c r="G13" s="62"/>
      <c r="H13" s="63"/>
      <c r="I13" s="3"/>
      <c r="J13" s="1"/>
      <c r="K13" s="87"/>
      <c r="L13" s="8" t="str">
        <f>IF($K$8=6,ROUND(AVERAGE(J8:J12),2),IF($K$8=7,ROUND(AVERAGE(J8:J12,J14),2),IF($K$8=8,ROUND(AVERAGE(J8:J12,J14:J15),2),IF($K$8=9,ROUND(AVERAGE(J8:J12,J14:J16),2),IF($K$8=10,ROUND(AVERAGE(J8:J12,J14:J17),2),IF($K$8=11,ROUND(AVERAGE(J8:J12,J14:J18),2),IF($K$8=12,ROUND(AVERAGE(J8:J12,J14:J19),2),IF($K$8&lt;3,"",""))))))))</f>
        <v/>
      </c>
      <c r="M13" s="64" t="str">
        <f t="shared" si="0"/>
        <v/>
      </c>
      <c r="N13" s="65"/>
      <c r="O13" s="9" t="str">
        <f t="shared" si="1"/>
        <v/>
      </c>
      <c r="P13" s="1" t="str">
        <f t="shared" si="2"/>
        <v/>
      </c>
    </row>
    <row r="14" spans="1:19" s="2" customFormat="1" ht="33.75" customHeight="1" x14ac:dyDescent="0.25">
      <c r="A14" s="96"/>
      <c r="B14" s="96"/>
      <c r="C14" s="96"/>
      <c r="D14" s="60"/>
      <c r="E14" s="61"/>
      <c r="F14" s="60"/>
      <c r="G14" s="62"/>
      <c r="H14" s="63"/>
      <c r="I14" s="3"/>
      <c r="J14" s="1"/>
      <c r="K14" s="87"/>
      <c r="L14" s="8" t="str">
        <f>IF($K$8=7,ROUND(AVERAGE(J8:J13),2),IF($K$8=8,ROUND(AVERAGE(J8:J13,J15),2),IF($K$8=9,ROUND(AVERAGE(J8:J13,J16),2),IF($K$8=10,ROUND(AVERAGE(J8:J13,J17),2),IF($K$8=11,ROUND(AVERAGE(J8:J13,J15:J18),2),IF($K$8=12,ROUND(AVERAGE(J8:J13,J15:J19),2),IF($K$8&lt;3,"","")))))))</f>
        <v/>
      </c>
      <c r="M14" s="64" t="str">
        <f t="shared" si="0"/>
        <v/>
      </c>
      <c r="N14" s="65"/>
      <c r="O14" s="9" t="str">
        <f t="shared" si="1"/>
        <v/>
      </c>
      <c r="P14" s="1" t="str">
        <f t="shared" si="2"/>
        <v/>
      </c>
    </row>
    <row r="15" spans="1:19" s="2" customFormat="1" ht="33.75" customHeight="1" x14ac:dyDescent="0.25">
      <c r="A15" s="96"/>
      <c r="B15" s="96"/>
      <c r="C15" s="96"/>
      <c r="D15" s="60"/>
      <c r="E15" s="61"/>
      <c r="F15" s="60"/>
      <c r="G15" s="62"/>
      <c r="H15" s="63"/>
      <c r="I15" s="3"/>
      <c r="J15" s="1"/>
      <c r="K15" s="87"/>
      <c r="L15" s="8" t="str">
        <f>IF($K$8=8,ROUND(AVERAGE(J8:J14),2),IF($K$8=9,ROUND(AVERAGE(J8:J14,J16,J17),2),IF($K$8=10,ROUND(AVERAGE(J8:J14,J16:J17),2),IF($K$8=11,ROUND(AVERAGE(J8:J14,J16:J18),2),IF($K$8=12,ROUND(AVERAGE(J8:J14,J16:J19),2),IF($K$8&lt;3,"",""))))))</f>
        <v/>
      </c>
      <c r="M15" s="64" t="str">
        <f t="shared" si="0"/>
        <v/>
      </c>
      <c r="N15" s="65"/>
      <c r="O15" s="9" t="str">
        <f t="shared" si="1"/>
        <v/>
      </c>
      <c r="P15" s="1" t="str">
        <f t="shared" si="2"/>
        <v/>
      </c>
    </row>
    <row r="16" spans="1:19" s="2" customFormat="1" ht="33.75" customHeight="1" x14ac:dyDescent="0.25">
      <c r="A16" s="96"/>
      <c r="B16" s="96"/>
      <c r="C16" s="96"/>
      <c r="D16" s="60"/>
      <c r="E16" s="61"/>
      <c r="F16" s="60"/>
      <c r="G16" s="62"/>
      <c r="H16" s="63"/>
      <c r="I16" s="3"/>
      <c r="J16" s="1"/>
      <c r="K16" s="87"/>
      <c r="L16" s="8" t="str">
        <f>IF($K$8=9,ROUND(AVERAGE(J8:J15),2),IF($K$8=10,ROUND(AVERAGE(J8:J15,J17),2),IF($K$8=11,ROUND(AVERAGE(J8:J15,J17:J18),2),IF($K$8=12,ROUND(AVERAGE(J8:J15,J17:J19),2),IF($K$8&lt;3,"","")))))</f>
        <v/>
      </c>
      <c r="M16" s="64" t="str">
        <f t="shared" si="0"/>
        <v/>
      </c>
      <c r="N16" s="65"/>
      <c r="O16" s="9" t="str">
        <f t="shared" si="1"/>
        <v/>
      </c>
      <c r="P16" s="1" t="str">
        <f t="shared" si="2"/>
        <v/>
      </c>
    </row>
    <row r="17" spans="1:16" s="2" customFormat="1" ht="33.75" customHeight="1" x14ac:dyDescent="0.25">
      <c r="A17" s="96"/>
      <c r="B17" s="96"/>
      <c r="C17" s="96"/>
      <c r="D17" s="60"/>
      <c r="E17" s="61"/>
      <c r="F17" s="60"/>
      <c r="G17" s="62"/>
      <c r="H17" s="63"/>
      <c r="I17" s="3"/>
      <c r="J17" s="1"/>
      <c r="K17" s="87"/>
      <c r="L17" s="8" t="str">
        <f>IF($K$8=10,ROUND(AVERAGE(J8:J16),2),IF($K$8=11,ROUND(AVERAGE(J8:J16,J18),2),IF($K$8=12,ROUND(AVERAGE(J8:J16,J18:J19),2),IF($K$8&lt;3,"",""))))</f>
        <v/>
      </c>
      <c r="M17" s="64" t="str">
        <f t="shared" si="0"/>
        <v/>
      </c>
      <c r="N17" s="65"/>
      <c r="O17" s="9" t="str">
        <f t="shared" si="1"/>
        <v/>
      </c>
      <c r="P17" s="1" t="str">
        <f t="shared" si="2"/>
        <v/>
      </c>
    </row>
    <row r="18" spans="1:16" s="2" customFormat="1" ht="33.75" customHeight="1" x14ac:dyDescent="0.25">
      <c r="A18" s="96"/>
      <c r="B18" s="96"/>
      <c r="C18" s="96"/>
      <c r="D18" s="60"/>
      <c r="E18" s="61"/>
      <c r="F18" s="60"/>
      <c r="G18" s="62"/>
      <c r="H18" s="63"/>
      <c r="I18" s="3"/>
      <c r="J18" s="1"/>
      <c r="K18" s="87"/>
      <c r="L18" s="8" t="str">
        <f>IF($K$8=11,ROUND(AVERAGE(J8:J17),2),IF($K$8=12,ROUND(AVERAGE(J8:J17,J19),2),IF($K$8&lt;3,"","")))</f>
        <v/>
      </c>
      <c r="M18" s="64" t="str">
        <f t="shared" si="0"/>
        <v/>
      </c>
      <c r="N18" s="65"/>
      <c r="O18" s="9" t="str">
        <f t="shared" si="1"/>
        <v/>
      </c>
      <c r="P18" s="1" t="str">
        <f t="shared" si="2"/>
        <v/>
      </c>
    </row>
    <row r="19" spans="1:16" s="2" customFormat="1" ht="33.75" customHeight="1" x14ac:dyDescent="0.25">
      <c r="A19" s="96"/>
      <c r="B19" s="96"/>
      <c r="C19" s="96"/>
      <c r="D19" s="60"/>
      <c r="E19" s="61"/>
      <c r="F19" s="60"/>
      <c r="G19" s="62"/>
      <c r="H19" s="63"/>
      <c r="I19" s="3"/>
      <c r="J19" s="1"/>
      <c r="K19" s="88"/>
      <c r="L19" s="8" t="str">
        <f>IF($K$8=12,ROUND(AVERAGE(J8:J18),2),IF($K$8&lt;3,"",""))</f>
        <v/>
      </c>
      <c r="M19" s="64" t="str">
        <f t="shared" si="0"/>
        <v/>
      </c>
      <c r="N19" s="65"/>
      <c r="O19" s="9" t="str">
        <f t="shared" si="1"/>
        <v/>
      </c>
      <c r="P19" s="1" t="str">
        <f t="shared" si="2"/>
        <v/>
      </c>
    </row>
    <row r="20" spans="1:16" s="2" customFormat="1" ht="7.5" customHeight="1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  <row r="21" spans="1:16" s="2" customFormat="1" ht="22.5" customHeight="1" x14ac:dyDescent="0.25">
      <c r="A21" s="92" t="s">
        <v>36</v>
      </c>
      <c r="B21" s="92"/>
      <c r="C21" s="92"/>
      <c r="D21" s="92"/>
      <c r="E21" s="92"/>
      <c r="F21" s="92"/>
      <c r="G21" s="56"/>
      <c r="H21" s="67"/>
      <c r="I21" s="67"/>
      <c r="J21" s="67"/>
      <c r="K21" s="67"/>
      <c r="L21" s="67"/>
      <c r="M21" s="68" t="s">
        <v>21</v>
      </c>
      <c r="N21" s="69"/>
      <c r="O21" s="14" t="str">
        <f>IF($P$21=0,"",$P$21)</f>
        <v/>
      </c>
      <c r="P21" s="13">
        <f>COUNT(P8:P19)</f>
        <v>0</v>
      </c>
    </row>
    <row r="22" spans="1:16" s="2" customFormat="1" ht="22.5" customHeight="1" x14ac:dyDescent="0.25">
      <c r="A22" s="90" t="s">
        <v>20</v>
      </c>
      <c r="B22" s="90"/>
      <c r="C22" s="90"/>
      <c r="D22" s="90"/>
      <c r="E22" s="90"/>
      <c r="F22" s="90"/>
      <c r="G22" s="56"/>
      <c r="H22" s="67"/>
      <c r="I22" s="67"/>
      <c r="J22" s="67"/>
      <c r="K22" s="67"/>
      <c r="L22" s="67"/>
      <c r="M22" s="66"/>
      <c r="N22" s="66"/>
      <c r="O22" s="66"/>
    </row>
    <row r="23" spans="1:16" s="2" customFormat="1" ht="22.5" customHeight="1" x14ac:dyDescent="0.25">
      <c r="A23" s="90"/>
      <c r="B23" s="90"/>
      <c r="C23" s="90"/>
      <c r="D23" s="90"/>
      <c r="E23" s="90"/>
      <c r="F23" s="90"/>
      <c r="G23" s="54" t="str">
        <f>IF(OR($J$8="",$P$21&gt;=3),"","NECESSÁRIO JUSTIFICAR NOS AUTOS A DETERMINAÇÃO DE PREÇO ESTIMADO COM BASE EM MENOS DE 3 (TRÊS) PREÇOS VÁLIDOS (Art. 6º, § 5º da IN SEGES/ME nº 65/2021)")</f>
        <v/>
      </c>
      <c r="H23" s="55"/>
      <c r="I23" s="55"/>
      <c r="J23" s="55"/>
      <c r="K23" s="55"/>
      <c r="L23" s="55"/>
      <c r="M23" s="55"/>
      <c r="N23" s="55"/>
      <c r="O23" s="55"/>
    </row>
    <row r="24" spans="1:16" s="2" customFormat="1" ht="22.5" customHeight="1" x14ac:dyDescent="0.25">
      <c r="A24" s="90"/>
      <c r="B24" s="90"/>
      <c r="C24" s="90"/>
      <c r="D24" s="90"/>
      <c r="E24" s="90"/>
      <c r="F24" s="90"/>
      <c r="G24" s="56"/>
      <c r="H24" s="73"/>
      <c r="I24" s="71"/>
      <c r="J24" s="71"/>
      <c r="K24" s="71"/>
      <c r="L24" s="71"/>
      <c r="M24" s="71"/>
      <c r="N24" s="71"/>
      <c r="O24" s="71"/>
    </row>
    <row r="25" spans="1:16" s="2" customFormat="1" ht="11.25" customHeight="1" x14ac:dyDescent="0.25">
      <c r="A25" s="90"/>
      <c r="B25" s="90"/>
      <c r="C25" s="90"/>
      <c r="D25" s="90"/>
      <c r="E25" s="90"/>
      <c r="F25" s="90"/>
      <c r="G25" s="56"/>
      <c r="H25" s="73"/>
      <c r="I25" s="71"/>
      <c r="J25" s="71"/>
      <c r="K25" s="71"/>
      <c r="L25" s="71"/>
      <c r="M25" s="71"/>
      <c r="N25" s="71"/>
      <c r="O25" s="71"/>
    </row>
    <row r="26" spans="1:16" s="2" customFormat="1" ht="11.25" customHeight="1" x14ac:dyDescent="0.25">
      <c r="A26" s="74" t="s">
        <v>32</v>
      </c>
      <c r="B26" s="75"/>
      <c r="C26" s="75"/>
      <c r="D26" s="75"/>
      <c r="E26" s="75"/>
      <c r="F26" s="76"/>
      <c r="G26" s="56"/>
      <c r="H26" s="73"/>
      <c r="I26" s="71"/>
      <c r="J26" s="71"/>
      <c r="K26" s="71"/>
      <c r="L26" s="71"/>
      <c r="M26" s="71"/>
      <c r="N26" s="71"/>
      <c r="O26" s="71"/>
    </row>
    <row r="27" spans="1:16" s="2" customFormat="1" ht="11.25" customHeight="1" x14ac:dyDescent="0.25">
      <c r="A27" s="77"/>
      <c r="B27" s="78"/>
      <c r="C27" s="78"/>
      <c r="D27" s="78"/>
      <c r="E27" s="78"/>
      <c r="F27" s="79"/>
      <c r="G27" s="56"/>
      <c r="H27" s="73"/>
      <c r="I27" s="72"/>
      <c r="J27" s="72"/>
      <c r="K27" s="72"/>
      <c r="L27" s="72"/>
      <c r="M27" s="72"/>
      <c r="N27" s="72"/>
      <c r="O27" s="72"/>
    </row>
    <row r="28" spans="1:16" ht="18.75" customHeight="1" x14ac:dyDescent="0.2">
      <c r="A28" s="85" t="s">
        <v>13</v>
      </c>
      <c r="B28" s="85"/>
      <c r="C28" s="85"/>
      <c r="D28" s="85"/>
      <c r="E28" s="85"/>
      <c r="F28" s="11" t="str">
        <f>IF($P$21&lt;2,"",_xlfn.STDEV.S(P8:P19)/ROUND(AVERAGE(P8:P19),2))</f>
        <v/>
      </c>
      <c r="G28" s="56"/>
      <c r="H28" s="73"/>
      <c r="I28" s="81" t="s">
        <v>27</v>
      </c>
      <c r="J28" s="82"/>
      <c r="K28" s="82"/>
      <c r="L28" s="82"/>
      <c r="M28" s="82"/>
      <c r="N28" s="82"/>
      <c r="O28" s="83"/>
    </row>
    <row r="29" spans="1:16" ht="18.75" customHeight="1" x14ac:dyDescent="0.2">
      <c r="A29" s="85" t="s">
        <v>19</v>
      </c>
      <c r="B29" s="85"/>
      <c r="C29" s="85"/>
      <c r="D29" s="85"/>
      <c r="E29" s="85"/>
      <c r="F29" s="10" t="str">
        <f>IF($P$21=0,"",SMALL(P8:P19,1))</f>
        <v/>
      </c>
      <c r="G29" s="56"/>
      <c r="H29" s="73"/>
      <c r="I29" s="52" t="s">
        <v>28</v>
      </c>
      <c r="J29" s="57"/>
      <c r="K29" s="58"/>
      <c r="L29" s="58"/>
      <c r="M29" s="59"/>
      <c r="N29" s="18" t="s">
        <v>11</v>
      </c>
      <c r="O29" s="51"/>
    </row>
    <row r="30" spans="1:16" ht="18.75" customHeight="1" x14ac:dyDescent="0.2">
      <c r="A30" s="85" t="s">
        <v>14</v>
      </c>
      <c r="B30" s="85"/>
      <c r="C30" s="85"/>
      <c r="D30" s="85"/>
      <c r="E30" s="85"/>
      <c r="F30" s="10" t="str">
        <f>IF($F$28="","",ROUND(AVERAGE(P8:P19),2))</f>
        <v/>
      </c>
      <c r="G30" s="56"/>
      <c r="H30" s="73"/>
      <c r="I30" s="52" t="s">
        <v>28</v>
      </c>
      <c r="J30" s="57"/>
      <c r="K30" s="58"/>
      <c r="L30" s="58"/>
      <c r="M30" s="59"/>
      <c r="N30" s="18" t="s">
        <v>11</v>
      </c>
      <c r="O30" s="51"/>
    </row>
    <row r="31" spans="1:16" ht="18.75" customHeight="1" x14ac:dyDescent="0.2">
      <c r="A31" s="85" t="s">
        <v>15</v>
      </c>
      <c r="B31" s="85"/>
      <c r="C31" s="85"/>
      <c r="D31" s="85"/>
      <c r="E31" s="85"/>
      <c r="F31" s="10" t="str">
        <f>IF($F$28="","",ROUND(MEDIAN(P8:P19),2))</f>
        <v/>
      </c>
      <c r="G31" s="56"/>
      <c r="H31" s="73"/>
      <c r="I31" s="52" t="s">
        <v>28</v>
      </c>
      <c r="J31" s="57"/>
      <c r="K31" s="58"/>
      <c r="L31" s="58"/>
      <c r="M31" s="59"/>
      <c r="N31" s="18" t="s">
        <v>11</v>
      </c>
      <c r="O31" s="51"/>
    </row>
    <row r="32" spans="1:16" ht="67.5" customHeight="1" x14ac:dyDescent="0.2">
      <c r="A32" s="80" t="s">
        <v>22</v>
      </c>
      <c r="B32" s="80"/>
      <c r="C32" s="80"/>
      <c r="D32" s="80"/>
      <c r="E32" s="80"/>
      <c r="F32" s="80"/>
      <c r="G32" s="56"/>
      <c r="H32" s="73"/>
      <c r="I32" s="94"/>
      <c r="J32" s="94"/>
      <c r="K32" s="94"/>
      <c r="L32" s="94"/>
      <c r="M32" s="94"/>
      <c r="N32" s="94"/>
      <c r="O32" s="94"/>
    </row>
    <row r="33" spans="1:15" ht="18.75" customHeight="1" x14ac:dyDescent="0.2">
      <c r="A33" s="93" t="s">
        <v>26</v>
      </c>
      <c r="B33" s="93"/>
      <c r="C33" s="93"/>
      <c r="D33" s="93"/>
      <c r="E33" s="93"/>
      <c r="F33" s="10" t="str">
        <f>IF($F$28&lt;=1%,$F$29,IF(AND($F$28&gt;1%,$F$28&lt;=25%),$F$30,$F$31))</f>
        <v/>
      </c>
      <c r="G33" s="56"/>
      <c r="H33" s="73"/>
      <c r="I33" s="95"/>
      <c r="J33" s="95"/>
      <c r="K33" s="95"/>
      <c r="L33" s="95"/>
      <c r="M33" s="95"/>
      <c r="N33" s="95"/>
      <c r="O33" s="95"/>
    </row>
    <row r="34" spans="1:15" ht="7.5" customHeight="1" x14ac:dyDescent="0.2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</row>
    <row r="35" spans="1:15" s="7" customFormat="1" ht="15" customHeight="1" x14ac:dyDescent="0.2">
      <c r="A35" s="91" t="s">
        <v>35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1:15" ht="7.5" customHeight="1" x14ac:dyDescent="0.2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5" s="5" customFormat="1" ht="90" customHeight="1" x14ac:dyDescent="0.25">
      <c r="A37" s="89" t="s">
        <v>34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</sheetData>
  <sheetProtection algorithmName="SHA-512" hashValue="7t4eVJh5nfFtWxjpiYP35Ks2K+IahgfcjqkfIRkl76tcasKhnGTuuwXIoH5RUMGDQhhO8Mr2OsfuBVrAOfwjgQ==" saltValue="xmul8isHGuTbU3QZMhEk9g==" spinCount="100000" sheet="1" objects="1" scenarios="1"/>
  <mergeCells count="65">
    <mergeCell ref="C5:O5"/>
    <mergeCell ref="A1:O1"/>
    <mergeCell ref="A2:O2"/>
    <mergeCell ref="B3:O3"/>
    <mergeCell ref="B4:G4"/>
    <mergeCell ref="H4:O4"/>
    <mergeCell ref="A6:O6"/>
    <mergeCell ref="A7:C7"/>
    <mergeCell ref="G7:H7"/>
    <mergeCell ref="M7:N7"/>
    <mergeCell ref="A8:C19"/>
    <mergeCell ref="D8:D19"/>
    <mergeCell ref="E8:E19"/>
    <mergeCell ref="F8:F19"/>
    <mergeCell ref="G8:H8"/>
    <mergeCell ref="K8:K19"/>
    <mergeCell ref="M8:N8"/>
    <mergeCell ref="G9:H9"/>
    <mergeCell ref="M9:N9"/>
    <mergeCell ref="G10:H10"/>
    <mergeCell ref="M10:N10"/>
    <mergeCell ref="G12:H12"/>
    <mergeCell ref="M12:N12"/>
    <mergeCell ref="G13:H13"/>
    <mergeCell ref="M13:N13"/>
    <mergeCell ref="G11:H11"/>
    <mergeCell ref="M11:N11"/>
    <mergeCell ref="G14:H14"/>
    <mergeCell ref="M14:N14"/>
    <mergeCell ref="G15:H15"/>
    <mergeCell ref="M15:N15"/>
    <mergeCell ref="G16:H16"/>
    <mergeCell ref="M16:N16"/>
    <mergeCell ref="G17:H17"/>
    <mergeCell ref="M17:N17"/>
    <mergeCell ref="A21:F21"/>
    <mergeCell ref="G21:L22"/>
    <mergeCell ref="M21:N21"/>
    <mergeCell ref="A22:F25"/>
    <mergeCell ref="M22:O22"/>
    <mergeCell ref="G18:H18"/>
    <mergeCell ref="M18:N18"/>
    <mergeCell ref="G19:H19"/>
    <mergeCell ref="M19:N19"/>
    <mergeCell ref="A20:O20"/>
    <mergeCell ref="G23:O23"/>
    <mergeCell ref="G24:G33"/>
    <mergeCell ref="H24:H33"/>
    <mergeCell ref="I24:O27"/>
    <mergeCell ref="A26:F27"/>
    <mergeCell ref="A28:E28"/>
    <mergeCell ref="I28:O28"/>
    <mergeCell ref="A29:E29"/>
    <mergeCell ref="J29:M29"/>
    <mergeCell ref="A30:E30"/>
    <mergeCell ref="A34:O34"/>
    <mergeCell ref="A35:O35"/>
    <mergeCell ref="A36:O36"/>
    <mergeCell ref="A37:O37"/>
    <mergeCell ref="J30:M30"/>
    <mergeCell ref="A31:E31"/>
    <mergeCell ref="J31:M31"/>
    <mergeCell ref="A32:F32"/>
    <mergeCell ref="I32:O33"/>
    <mergeCell ref="A33:E33"/>
  </mergeCells>
  <conditionalFormatting sqref="O8:O19">
    <cfRule type="cellIs" dxfId="79" priority="3" operator="equal">
      <formula>"INEXEQUÍVEL"</formula>
    </cfRule>
    <cfRule type="cellIs" dxfId="78" priority="4" operator="equal">
      <formula>"EXCESSIVAMENTE ELEVADO"</formula>
    </cfRule>
    <cfRule type="cellIs" dxfId="77" priority="5" operator="equal">
      <formula>"EXEQUÍVEL"</formula>
    </cfRule>
    <cfRule type="cellIs" dxfId="76" priority="6" operator="equal">
      <formula>"ACEITÁVEL"</formula>
    </cfRule>
  </conditionalFormatting>
  <conditionalFormatting sqref="O21">
    <cfRule type="iconSet" priority="2">
      <iconSet iconSet="3Symbols2">
        <cfvo type="percent" val="0"/>
        <cfvo type="num" val="1"/>
        <cfvo type="num" val="3"/>
      </iconSet>
    </cfRule>
  </conditionalFormatting>
  <conditionalFormatting sqref="G23">
    <cfRule type="containsText" dxfId="75" priority="1" operator="containsText" text="NECESSÁRIO JUSTIFICAR NOS AUTOS A DETERMINAÇÃO DE PREÇO ESTIMADO COM BASE EM MENOS DE 3 (TRÊS) PREÇOS VÁLIDOS (Art. 6º, § 5º da IN SEGES/ME nº 65/2021)">
      <formula>NOT(ISERROR(SEARCH("NECESSÁRIO JUSTIFICAR NOS AUTOS A DETERMINAÇÃO DE PREÇO ESTIMADO COM BASE EM MENOS DE 3 (TRÊS) PREÇOS VÁLIDOS (Art. 6º, § 5º da IN SEGES/ME nº 65/2021)",G23)))</formula>
    </cfRule>
  </conditionalFormatting>
  <printOptions horizontalCentered="1"/>
  <pageMargins left="0.39370078740157483" right="0.39370078740157483" top="0.74803149606299213" bottom="0.55118110236220474" header="0.31496062992125984" footer="0.31496062992125984"/>
  <pageSetup paperSize="9" scale="60" orientation="landscape" r:id="rId1"/>
  <headerFooter>
    <oddHeader>&amp;L&amp;G&amp;C&amp;"Spranq eco sans,Negrito"&amp;10SERVIÇO PÚBLICO FEDERAL
UNIVERSIDADE FEDERAL DO SUL E SUDESTE DO PARÁ&amp;"-,Regular"&amp;11
&amp;"Spranq eco sans,Regular"&amp;10Emitido em &amp;D às &amp;T&amp;R&amp;G</oddHeader>
    <oddFooter>&amp;L&amp;"Spranq eco sans,Regular"&amp;8Diretoria de Compras, Contratos e Convênios (DCO/PROAD) – Setor de Contratações
Modelo de Mapa de Avaliação de Preços: Serviços
Atualização: dezembro/2022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98BBB-E1DC-4770-AE44-14099EF94118}">
  <dimension ref="A1:S37"/>
  <sheetViews>
    <sheetView showGridLines="0" zoomScaleNormal="100" zoomScaleSheetLayoutView="100" workbookViewId="0">
      <selection sqref="A1:O1"/>
    </sheetView>
  </sheetViews>
  <sheetFormatPr defaultRowHeight="11.25" x14ac:dyDescent="0.2"/>
  <cols>
    <col min="1" max="1" width="15" style="6" customWidth="1"/>
    <col min="2" max="2" width="6.7109375" style="6" customWidth="1"/>
    <col min="3" max="3" width="14.28515625" style="6" customWidth="1"/>
    <col min="4" max="4" width="8.7109375" style="5" customWidth="1"/>
    <col min="5" max="5" width="10.7109375" style="5" customWidth="1"/>
    <col min="6" max="6" width="16.7109375" style="5" customWidth="1"/>
    <col min="7" max="7" width="12.5703125" style="5" customWidth="1"/>
    <col min="8" max="8" width="63.7109375" style="5" customWidth="1"/>
    <col min="9" max="9" width="12.42578125" style="5" customWidth="1"/>
    <col min="10" max="10" width="14.140625" style="5" customWidth="1"/>
    <col min="11" max="11" width="12.140625" style="5" hidden="1" customWidth="1"/>
    <col min="12" max="12" width="19.28515625" style="5" customWidth="1"/>
    <col min="13" max="13" width="12.140625" style="5" customWidth="1"/>
    <col min="14" max="14" width="6.42578125" style="5" customWidth="1"/>
    <col min="15" max="15" width="18.7109375" style="5" customWidth="1"/>
    <col min="16" max="16" width="14" style="6" hidden="1" customWidth="1"/>
    <col min="17" max="16384" width="9.140625" style="6"/>
  </cols>
  <sheetData>
    <row r="1" spans="1:19" s="2" customFormat="1" ht="15.75" customHeight="1" x14ac:dyDescent="0.25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9" s="2" customFormat="1" ht="7.5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9" s="2" customFormat="1" ht="31.5" customHeight="1" x14ac:dyDescent="0.25">
      <c r="A3" s="17" t="s">
        <v>5</v>
      </c>
      <c r="B3" s="106" t="str">
        <f>IF('ITEM 1'!B3="","",'ITEM 1'!B3)</f>
        <v/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8"/>
    </row>
    <row r="4" spans="1:19" s="2" customFormat="1" ht="15" customHeight="1" x14ac:dyDescent="0.25">
      <c r="A4" s="17" t="s">
        <v>6</v>
      </c>
      <c r="B4" s="106" t="str">
        <f>IF('ITEM 1'!B4="","",'ITEM 1'!B4)</f>
        <v/>
      </c>
      <c r="C4" s="107"/>
      <c r="D4" s="107"/>
      <c r="E4" s="107"/>
      <c r="F4" s="107"/>
      <c r="G4" s="108"/>
      <c r="H4" s="102"/>
      <c r="I4" s="103"/>
      <c r="J4" s="103"/>
      <c r="K4" s="103"/>
      <c r="L4" s="103"/>
      <c r="M4" s="103"/>
      <c r="N4" s="103"/>
      <c r="O4" s="103"/>
    </row>
    <row r="5" spans="1:19" s="2" customFormat="1" ht="15" x14ac:dyDescent="0.25">
      <c r="A5" s="17" t="s">
        <v>2</v>
      </c>
      <c r="B5" s="16" t="str">
        <f>IF('ITEM 10'!B5="","",'ITEM 10'!B5+1)</f>
        <v/>
      </c>
      <c r="C5" s="104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9" s="2" customFormat="1" ht="7.5" customHeight="1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9" s="2" customFormat="1" ht="39" customHeight="1" x14ac:dyDescent="0.25">
      <c r="A7" s="68" t="s">
        <v>23</v>
      </c>
      <c r="B7" s="98"/>
      <c r="C7" s="69"/>
      <c r="D7" s="53" t="s">
        <v>33</v>
      </c>
      <c r="E7" s="53" t="s">
        <v>1</v>
      </c>
      <c r="F7" s="53" t="s">
        <v>0</v>
      </c>
      <c r="G7" s="68" t="s">
        <v>12</v>
      </c>
      <c r="H7" s="69"/>
      <c r="I7" s="53" t="s">
        <v>25</v>
      </c>
      <c r="J7" s="53" t="s">
        <v>3</v>
      </c>
      <c r="K7" s="53" t="s">
        <v>17</v>
      </c>
      <c r="L7" s="53" t="s">
        <v>30</v>
      </c>
      <c r="M7" s="68" t="s">
        <v>31</v>
      </c>
      <c r="N7" s="69"/>
      <c r="O7" s="53" t="s">
        <v>4</v>
      </c>
      <c r="P7" s="12" t="s">
        <v>18</v>
      </c>
    </row>
    <row r="8" spans="1:19" s="2" customFormat="1" ht="33.75" customHeight="1" x14ac:dyDescent="0.25">
      <c r="A8" s="96"/>
      <c r="B8" s="96"/>
      <c r="C8" s="96"/>
      <c r="D8" s="60"/>
      <c r="E8" s="61"/>
      <c r="F8" s="60"/>
      <c r="G8" s="62" t="s">
        <v>24</v>
      </c>
      <c r="H8" s="63"/>
      <c r="I8" s="3"/>
      <c r="J8" s="1"/>
      <c r="K8" s="86">
        <f>COUNT(J8:J19)</f>
        <v>0</v>
      </c>
      <c r="L8" s="8" t="str">
        <f>IF($K$8=2,ROUND(AVERAGE(J9),2),IF($K$8=3,ROUND(AVERAGE(J9:J10),2),IF($K$8=4,ROUND(AVERAGE(J9:J11),2),IF($K$8=5,ROUND(AVERAGE(J9:J12),2),IF($K$8=6,ROUND(AVERAGE(J9:J13),2),IF($K$8=7,ROUND(AVERAGE(J9:J14),2),IF($K$8=8,ROUND(AVERAGE(J9:J15),2),IF($K$8=9,ROUND(AVERAGE(J9:J16),2),IF($K$8=10,ROUND(AVERAGE(J9:J17),2),IF($K$8=11,ROUND(AVERAGE(J9:J18),2),IF($K$8=12,ROUND(AVERAGE(J9:J19),2),IF($K$8&lt;3,"",""))))))))))))</f>
        <v/>
      </c>
      <c r="M8" s="64" t="str">
        <f>IF(OR($K$8&lt;2,J8=""),"",(ROUNDDOWN(J8/L8,2)))</f>
        <v/>
      </c>
      <c r="N8" s="65"/>
      <c r="O8" s="9" t="str">
        <f>IF(M8="","",IF(AND(M8&gt;=30%,M8&lt;=100%),"EXEQUÍVEL",IF(AND(M8&gt;100%,M8&lt;=130%),"ACEITÁVEL",IF(AND(M8&gt;0.01%,M8&lt;30%),"INEXEQUÍVEL",IF(M8&gt;130%,"EXCESSIVAMENTE ELEVADO","")))))</f>
        <v/>
      </c>
      <c r="P8" s="1" t="str">
        <f>IF(O8="","",IF(OR(O8="INEXEQUÍVEL",O8="EXCESSIVAMENTE ELEVADO"),"",J8))</f>
        <v/>
      </c>
    </row>
    <row r="9" spans="1:19" s="2" customFormat="1" ht="33.75" customHeight="1" x14ac:dyDescent="0.25">
      <c r="A9" s="96"/>
      <c r="B9" s="96"/>
      <c r="C9" s="96"/>
      <c r="D9" s="60"/>
      <c r="E9" s="61"/>
      <c r="F9" s="60"/>
      <c r="G9" s="62"/>
      <c r="H9" s="63"/>
      <c r="I9" s="3"/>
      <c r="J9" s="1"/>
      <c r="K9" s="87"/>
      <c r="L9" s="8" t="str">
        <f>IF($K$8=2,ROUND(AVERAGE(J8),2),IF($K$8=3,ROUND(AVERAGE(J8,J10),2),IF($K$8=4,ROUND(AVERAGE(J8,J10:J11),2),IF($K$8=5,ROUND(AVERAGE(J8,J10:J12),2),IF($K$8=6,ROUND(AVERAGE(J8,J10:J13),2),IF($K$8=7,ROUND(AVERAGE(J8,J10:J14),2),IF($K$8=8,ROUND(AVERAGE(J8,J10:J15),2),IF($K$8=9,ROUND(AVERAGE(J8,J10:J16),2),IF($K$8=10,ROUND(AVERAGE(J8,J10:J17),2),IF($K$8=11,ROUND(AVERAGE(J8,J10:J18),2),IF($K$8=12,ROUND(AVERAGE(J8,J10:J19),2),IF($K$8&lt;3,"",""))))))))))))</f>
        <v/>
      </c>
      <c r="M9" s="64" t="str">
        <f t="shared" ref="M9:M19" si="0">IF(OR($K$8&lt;2,J9=""),"",(ROUNDDOWN(J9/L9,2)))</f>
        <v/>
      </c>
      <c r="N9" s="65"/>
      <c r="O9" s="9" t="str">
        <f t="shared" ref="O9:O19" si="1">IF(M9="","",IF(AND(M9&gt;=30%,M9&lt;=100%),"EXEQUÍVEL",IF(AND(M9&gt;100%,M9&lt;=130%),"ACEITÁVEL",IF(AND(M9&gt;0.01%,M9&lt;30%),"INEXEQUÍVEL",IF(M9&gt;130%,"EXCESSIVAMENTE ELEVADO","")))))</f>
        <v/>
      </c>
      <c r="P9" s="1" t="str">
        <f t="shared" ref="P9:P19" si="2">IF(O9="","",IF(OR(O9="INEXEQUÍVEL",O9="EXCESSIVAMENTE ELEVADO"),"",J9))</f>
        <v/>
      </c>
    </row>
    <row r="10" spans="1:19" s="2" customFormat="1" ht="33.75" customHeight="1" x14ac:dyDescent="0.25">
      <c r="A10" s="96"/>
      <c r="B10" s="96"/>
      <c r="C10" s="96"/>
      <c r="D10" s="60"/>
      <c r="E10" s="61"/>
      <c r="F10" s="60"/>
      <c r="G10" s="62"/>
      <c r="H10" s="63"/>
      <c r="I10" s="3"/>
      <c r="J10" s="1"/>
      <c r="K10" s="87"/>
      <c r="L10" s="8" t="str">
        <f>IF($K$8=3,ROUND(AVERAGE(J8:J9),2),IF($K$8=4,ROUND(AVERAGE(J8:J9,J11),2),IF($K$8=5,ROUND(AVERAGE(J8:J9,J11:J12),2),IF($K$8=6,ROUND(AVERAGE(J8:J9,J11:J13),2),IF($K$8=7,ROUND(AVERAGE(J8:J9,J11:J14),2),IF($K$8=8,ROUND(AVERAGE(J8:J9,J11:J15),2),IF($K$8=9,ROUND(AVERAGE(J8:J9,J11:J16),2),IF($K$8=10,ROUND(AVERAGE(J8:J9,J11:J17),2),IF($K$8=11,ROUND(AVERAGE(J8:J9,J11:J18),2),IF($K$8=12,ROUND(AVERAGE(J8:J9,J11:J19),2),IF($K$8&lt;3,"","")))))))))))</f>
        <v/>
      </c>
      <c r="M10" s="64" t="str">
        <f t="shared" si="0"/>
        <v/>
      </c>
      <c r="N10" s="65"/>
      <c r="O10" s="9" t="str">
        <f t="shared" si="1"/>
        <v/>
      </c>
      <c r="P10" s="1" t="str">
        <f t="shared" si="2"/>
        <v/>
      </c>
      <c r="S10" s="4"/>
    </row>
    <row r="11" spans="1:19" s="2" customFormat="1" ht="33.75" customHeight="1" x14ac:dyDescent="0.25">
      <c r="A11" s="96"/>
      <c r="B11" s="96"/>
      <c r="C11" s="96"/>
      <c r="D11" s="60"/>
      <c r="E11" s="61"/>
      <c r="F11" s="60"/>
      <c r="G11" s="62"/>
      <c r="H11" s="63"/>
      <c r="I11" s="3"/>
      <c r="J11" s="1"/>
      <c r="K11" s="87"/>
      <c r="L11" s="8" t="str">
        <f>IF($K$8=4,ROUND(AVERAGE(J8:J10),2),IF($K$8=5,ROUND(AVERAGE(J8:J10,J12),2),IF($K$8=6,ROUND(AVERAGE(J8:J10,J12:J13),2),IF($K$8=7,ROUND(AVERAGE(J8:J10,J12:J14),2),IF($K$8=8,ROUND(AVERAGE(J8:J10,J12:J15),2),IF($K$8=9,ROUND(AVERAGE(J8:J10,J12:J16),2),IF($K$8=10,ROUND(AVERAGE(J8:J10,J12:J17),2),IF($K$8=11,ROUND(AVERAGE(J8:J10,J12:J18),2),IF($K$8=12,ROUND(AVERAGE(J8:J10,J12:J19),2),IF($K$8&lt;3,"",""))))))))))</f>
        <v/>
      </c>
      <c r="M11" s="64" t="str">
        <f t="shared" si="0"/>
        <v/>
      </c>
      <c r="N11" s="65"/>
      <c r="O11" s="9" t="str">
        <f t="shared" si="1"/>
        <v/>
      </c>
      <c r="P11" s="1" t="str">
        <f t="shared" si="2"/>
        <v/>
      </c>
    </row>
    <row r="12" spans="1:19" s="2" customFormat="1" ht="33.75" customHeight="1" x14ac:dyDescent="0.25">
      <c r="A12" s="96"/>
      <c r="B12" s="96"/>
      <c r="C12" s="96"/>
      <c r="D12" s="60"/>
      <c r="E12" s="61"/>
      <c r="F12" s="60"/>
      <c r="G12" s="62"/>
      <c r="H12" s="63"/>
      <c r="I12" s="3"/>
      <c r="J12" s="1"/>
      <c r="K12" s="87"/>
      <c r="L12" s="8" t="str">
        <f>IF($K$8=5,ROUND(AVERAGE(J8:J11),2),IF($K$8=6,ROUND(AVERAGE(J8:J11,J13),2),IF($K$8=7,ROUND(AVERAGE(J8:J11,J13:J14),2),IF($K$8=8,ROUND(AVERAGE(J8:J11,J13:J15),2),IF($K$8=9,ROUND(AVERAGE(J8:J11,J13:J16),2),IF($K$8=10,ROUND(AVERAGE(J8:J11,J13:J17),2),IF($K$8=11,ROUND(AVERAGE(J8:J11,J13:J18),2),IF($K$8=12,ROUND(AVERAGE(J8:J11,J13:J19),2),IF($K$8&lt;3,"","")))))))))</f>
        <v/>
      </c>
      <c r="M12" s="64" t="str">
        <f t="shared" si="0"/>
        <v/>
      </c>
      <c r="N12" s="65"/>
      <c r="O12" s="9" t="str">
        <f t="shared" si="1"/>
        <v/>
      </c>
      <c r="P12" s="1" t="str">
        <f t="shared" si="2"/>
        <v/>
      </c>
    </row>
    <row r="13" spans="1:19" s="2" customFormat="1" ht="33.75" customHeight="1" x14ac:dyDescent="0.25">
      <c r="A13" s="96"/>
      <c r="B13" s="96"/>
      <c r="C13" s="96"/>
      <c r="D13" s="60"/>
      <c r="E13" s="61"/>
      <c r="F13" s="60"/>
      <c r="G13" s="62"/>
      <c r="H13" s="63"/>
      <c r="I13" s="3"/>
      <c r="J13" s="1"/>
      <c r="K13" s="87"/>
      <c r="L13" s="8" t="str">
        <f>IF($K$8=6,ROUND(AVERAGE(J8:J12),2),IF($K$8=7,ROUND(AVERAGE(J8:J12,J14),2),IF($K$8=8,ROUND(AVERAGE(J8:J12,J14:J15),2),IF($K$8=9,ROUND(AVERAGE(J8:J12,J14:J16),2),IF($K$8=10,ROUND(AVERAGE(J8:J12,J14:J17),2),IF($K$8=11,ROUND(AVERAGE(J8:J12,J14:J18),2),IF($K$8=12,ROUND(AVERAGE(J8:J12,J14:J19),2),IF($K$8&lt;3,"",""))))))))</f>
        <v/>
      </c>
      <c r="M13" s="64" t="str">
        <f t="shared" si="0"/>
        <v/>
      </c>
      <c r="N13" s="65"/>
      <c r="O13" s="9" t="str">
        <f t="shared" si="1"/>
        <v/>
      </c>
      <c r="P13" s="1" t="str">
        <f t="shared" si="2"/>
        <v/>
      </c>
    </row>
    <row r="14" spans="1:19" s="2" customFormat="1" ht="33.75" customHeight="1" x14ac:dyDescent="0.25">
      <c r="A14" s="96"/>
      <c r="B14" s="96"/>
      <c r="C14" s="96"/>
      <c r="D14" s="60"/>
      <c r="E14" s="61"/>
      <c r="F14" s="60"/>
      <c r="G14" s="62"/>
      <c r="H14" s="63"/>
      <c r="I14" s="3"/>
      <c r="J14" s="1"/>
      <c r="K14" s="87"/>
      <c r="L14" s="8" t="str">
        <f>IF($K$8=7,ROUND(AVERAGE(J8:J13),2),IF($K$8=8,ROUND(AVERAGE(J8:J13,J15),2),IF($K$8=9,ROUND(AVERAGE(J8:J13,J16),2),IF($K$8=10,ROUND(AVERAGE(J8:J13,J17),2),IF($K$8=11,ROUND(AVERAGE(J8:J13,J15:J18),2),IF($K$8=12,ROUND(AVERAGE(J8:J13,J15:J19),2),IF($K$8&lt;3,"","")))))))</f>
        <v/>
      </c>
      <c r="M14" s="64" t="str">
        <f t="shared" si="0"/>
        <v/>
      </c>
      <c r="N14" s="65"/>
      <c r="O14" s="9" t="str">
        <f t="shared" si="1"/>
        <v/>
      </c>
      <c r="P14" s="1" t="str">
        <f t="shared" si="2"/>
        <v/>
      </c>
    </row>
    <row r="15" spans="1:19" s="2" customFormat="1" ht="33.75" customHeight="1" x14ac:dyDescent="0.25">
      <c r="A15" s="96"/>
      <c r="B15" s="96"/>
      <c r="C15" s="96"/>
      <c r="D15" s="60"/>
      <c r="E15" s="61"/>
      <c r="F15" s="60"/>
      <c r="G15" s="62"/>
      <c r="H15" s="63"/>
      <c r="I15" s="3"/>
      <c r="J15" s="1"/>
      <c r="K15" s="87"/>
      <c r="L15" s="8" t="str">
        <f>IF($K$8=8,ROUND(AVERAGE(J8:J14),2),IF($K$8=9,ROUND(AVERAGE(J8:J14,J16,J17),2),IF($K$8=10,ROUND(AVERAGE(J8:J14,J16:J17),2),IF($K$8=11,ROUND(AVERAGE(J8:J14,J16:J18),2),IF($K$8=12,ROUND(AVERAGE(J8:J14,J16:J19),2),IF($K$8&lt;3,"",""))))))</f>
        <v/>
      </c>
      <c r="M15" s="64" t="str">
        <f t="shared" si="0"/>
        <v/>
      </c>
      <c r="N15" s="65"/>
      <c r="O15" s="9" t="str">
        <f t="shared" si="1"/>
        <v/>
      </c>
      <c r="P15" s="1" t="str">
        <f t="shared" si="2"/>
        <v/>
      </c>
    </row>
    <row r="16" spans="1:19" s="2" customFormat="1" ht="33.75" customHeight="1" x14ac:dyDescent="0.25">
      <c r="A16" s="96"/>
      <c r="B16" s="96"/>
      <c r="C16" s="96"/>
      <c r="D16" s="60"/>
      <c r="E16" s="61"/>
      <c r="F16" s="60"/>
      <c r="G16" s="62"/>
      <c r="H16" s="63"/>
      <c r="I16" s="3"/>
      <c r="J16" s="1"/>
      <c r="K16" s="87"/>
      <c r="L16" s="8" t="str">
        <f>IF($K$8=9,ROUND(AVERAGE(J8:J15),2),IF($K$8=10,ROUND(AVERAGE(J8:J15,J17),2),IF($K$8=11,ROUND(AVERAGE(J8:J15,J17:J18),2),IF($K$8=12,ROUND(AVERAGE(J8:J15,J17:J19),2),IF($K$8&lt;3,"","")))))</f>
        <v/>
      </c>
      <c r="M16" s="64" t="str">
        <f t="shared" si="0"/>
        <v/>
      </c>
      <c r="N16" s="65"/>
      <c r="O16" s="9" t="str">
        <f t="shared" si="1"/>
        <v/>
      </c>
      <c r="P16" s="1" t="str">
        <f t="shared" si="2"/>
        <v/>
      </c>
    </row>
    <row r="17" spans="1:16" s="2" customFormat="1" ht="33.75" customHeight="1" x14ac:dyDescent="0.25">
      <c r="A17" s="96"/>
      <c r="B17" s="96"/>
      <c r="C17" s="96"/>
      <c r="D17" s="60"/>
      <c r="E17" s="61"/>
      <c r="F17" s="60"/>
      <c r="G17" s="62"/>
      <c r="H17" s="63"/>
      <c r="I17" s="3"/>
      <c r="J17" s="1"/>
      <c r="K17" s="87"/>
      <c r="L17" s="8" t="str">
        <f>IF($K$8=10,ROUND(AVERAGE(J8:J16),2),IF($K$8=11,ROUND(AVERAGE(J8:J16,J18),2),IF($K$8=12,ROUND(AVERAGE(J8:J16,J18:J19),2),IF($K$8&lt;3,"",""))))</f>
        <v/>
      </c>
      <c r="M17" s="64" t="str">
        <f t="shared" si="0"/>
        <v/>
      </c>
      <c r="N17" s="65"/>
      <c r="O17" s="9" t="str">
        <f t="shared" si="1"/>
        <v/>
      </c>
      <c r="P17" s="1" t="str">
        <f t="shared" si="2"/>
        <v/>
      </c>
    </row>
    <row r="18" spans="1:16" s="2" customFormat="1" ht="33.75" customHeight="1" x14ac:dyDescent="0.25">
      <c r="A18" s="96"/>
      <c r="B18" s="96"/>
      <c r="C18" s="96"/>
      <c r="D18" s="60"/>
      <c r="E18" s="61"/>
      <c r="F18" s="60"/>
      <c r="G18" s="62"/>
      <c r="H18" s="63"/>
      <c r="I18" s="3"/>
      <c r="J18" s="1"/>
      <c r="K18" s="87"/>
      <c r="L18" s="8" t="str">
        <f>IF($K$8=11,ROUND(AVERAGE(J8:J17),2),IF($K$8=12,ROUND(AVERAGE(J8:J17,J19),2),IF($K$8&lt;3,"","")))</f>
        <v/>
      </c>
      <c r="M18" s="64" t="str">
        <f t="shared" si="0"/>
        <v/>
      </c>
      <c r="N18" s="65"/>
      <c r="O18" s="9" t="str">
        <f t="shared" si="1"/>
        <v/>
      </c>
      <c r="P18" s="1" t="str">
        <f t="shared" si="2"/>
        <v/>
      </c>
    </row>
    <row r="19" spans="1:16" s="2" customFormat="1" ht="33.75" customHeight="1" x14ac:dyDescent="0.25">
      <c r="A19" s="96"/>
      <c r="B19" s="96"/>
      <c r="C19" s="96"/>
      <c r="D19" s="60"/>
      <c r="E19" s="61"/>
      <c r="F19" s="60"/>
      <c r="G19" s="62"/>
      <c r="H19" s="63"/>
      <c r="I19" s="3"/>
      <c r="J19" s="1"/>
      <c r="K19" s="88"/>
      <c r="L19" s="8" t="str">
        <f>IF($K$8=12,ROUND(AVERAGE(J8:J18),2),IF($K$8&lt;3,"",""))</f>
        <v/>
      </c>
      <c r="M19" s="64" t="str">
        <f t="shared" si="0"/>
        <v/>
      </c>
      <c r="N19" s="65"/>
      <c r="O19" s="9" t="str">
        <f t="shared" si="1"/>
        <v/>
      </c>
      <c r="P19" s="1" t="str">
        <f t="shared" si="2"/>
        <v/>
      </c>
    </row>
    <row r="20" spans="1:16" s="2" customFormat="1" ht="7.5" customHeight="1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  <row r="21" spans="1:16" s="2" customFormat="1" ht="22.5" customHeight="1" x14ac:dyDescent="0.25">
      <c r="A21" s="92" t="s">
        <v>36</v>
      </c>
      <c r="B21" s="92"/>
      <c r="C21" s="92"/>
      <c r="D21" s="92"/>
      <c r="E21" s="92"/>
      <c r="F21" s="92"/>
      <c r="G21" s="56"/>
      <c r="H21" s="67"/>
      <c r="I21" s="67"/>
      <c r="J21" s="67"/>
      <c r="K21" s="67"/>
      <c r="L21" s="67"/>
      <c r="M21" s="68" t="s">
        <v>21</v>
      </c>
      <c r="N21" s="69"/>
      <c r="O21" s="14" t="str">
        <f>IF($P$21=0,"",$P$21)</f>
        <v/>
      </c>
      <c r="P21" s="13">
        <f>COUNT(P8:P19)</f>
        <v>0</v>
      </c>
    </row>
    <row r="22" spans="1:16" s="2" customFormat="1" ht="22.5" customHeight="1" x14ac:dyDescent="0.25">
      <c r="A22" s="90" t="s">
        <v>20</v>
      </c>
      <c r="B22" s="90"/>
      <c r="C22" s="90"/>
      <c r="D22" s="90"/>
      <c r="E22" s="90"/>
      <c r="F22" s="90"/>
      <c r="G22" s="56"/>
      <c r="H22" s="67"/>
      <c r="I22" s="67"/>
      <c r="J22" s="67"/>
      <c r="K22" s="67"/>
      <c r="L22" s="67"/>
      <c r="M22" s="66"/>
      <c r="N22" s="66"/>
      <c r="O22" s="66"/>
    </row>
    <row r="23" spans="1:16" s="2" customFormat="1" ht="22.5" customHeight="1" x14ac:dyDescent="0.25">
      <c r="A23" s="90"/>
      <c r="B23" s="90"/>
      <c r="C23" s="90"/>
      <c r="D23" s="90"/>
      <c r="E23" s="90"/>
      <c r="F23" s="90"/>
      <c r="G23" s="54" t="str">
        <f>IF(OR($J$8="",$P$21&gt;=3),"","NECESSÁRIO JUSTIFICAR NOS AUTOS A DETERMINAÇÃO DE PREÇO ESTIMADO COM BASE EM MENOS DE 3 (TRÊS) PREÇOS VÁLIDOS (Art. 6º, § 5º da IN SEGES/ME nº 65/2021)")</f>
        <v/>
      </c>
      <c r="H23" s="55"/>
      <c r="I23" s="55"/>
      <c r="J23" s="55"/>
      <c r="K23" s="55"/>
      <c r="L23" s="55"/>
      <c r="M23" s="55"/>
      <c r="N23" s="55"/>
      <c r="O23" s="55"/>
    </row>
    <row r="24" spans="1:16" s="2" customFormat="1" ht="22.5" customHeight="1" x14ac:dyDescent="0.25">
      <c r="A24" s="90"/>
      <c r="B24" s="90"/>
      <c r="C24" s="90"/>
      <c r="D24" s="90"/>
      <c r="E24" s="90"/>
      <c r="F24" s="90"/>
      <c r="G24" s="56"/>
      <c r="H24" s="73"/>
      <c r="I24" s="71"/>
      <c r="J24" s="71"/>
      <c r="K24" s="71"/>
      <c r="L24" s="71"/>
      <c r="M24" s="71"/>
      <c r="N24" s="71"/>
      <c r="O24" s="71"/>
    </row>
    <row r="25" spans="1:16" s="2" customFormat="1" ht="11.25" customHeight="1" x14ac:dyDescent="0.25">
      <c r="A25" s="90"/>
      <c r="B25" s="90"/>
      <c r="C25" s="90"/>
      <c r="D25" s="90"/>
      <c r="E25" s="90"/>
      <c r="F25" s="90"/>
      <c r="G25" s="56"/>
      <c r="H25" s="73"/>
      <c r="I25" s="71"/>
      <c r="J25" s="71"/>
      <c r="K25" s="71"/>
      <c r="L25" s="71"/>
      <c r="M25" s="71"/>
      <c r="N25" s="71"/>
      <c r="O25" s="71"/>
    </row>
    <row r="26" spans="1:16" s="2" customFormat="1" ht="11.25" customHeight="1" x14ac:dyDescent="0.25">
      <c r="A26" s="74" t="s">
        <v>32</v>
      </c>
      <c r="B26" s="75"/>
      <c r="C26" s="75"/>
      <c r="D26" s="75"/>
      <c r="E26" s="75"/>
      <c r="F26" s="76"/>
      <c r="G26" s="56"/>
      <c r="H26" s="73"/>
      <c r="I26" s="71"/>
      <c r="J26" s="71"/>
      <c r="K26" s="71"/>
      <c r="L26" s="71"/>
      <c r="M26" s="71"/>
      <c r="N26" s="71"/>
      <c r="O26" s="71"/>
    </row>
    <row r="27" spans="1:16" s="2" customFormat="1" ht="11.25" customHeight="1" x14ac:dyDescent="0.25">
      <c r="A27" s="77"/>
      <c r="B27" s="78"/>
      <c r="C27" s="78"/>
      <c r="D27" s="78"/>
      <c r="E27" s="78"/>
      <c r="F27" s="79"/>
      <c r="G27" s="56"/>
      <c r="H27" s="73"/>
      <c r="I27" s="72"/>
      <c r="J27" s="72"/>
      <c r="K27" s="72"/>
      <c r="L27" s="72"/>
      <c r="M27" s="72"/>
      <c r="N27" s="72"/>
      <c r="O27" s="72"/>
    </row>
    <row r="28" spans="1:16" ht="18.75" customHeight="1" x14ac:dyDescent="0.2">
      <c r="A28" s="85" t="s">
        <v>13</v>
      </c>
      <c r="B28" s="85"/>
      <c r="C28" s="85"/>
      <c r="D28" s="85"/>
      <c r="E28" s="85"/>
      <c r="F28" s="11" t="str">
        <f>IF($P$21&lt;2,"",_xlfn.STDEV.S(P8:P19)/ROUND(AVERAGE(P8:P19),2))</f>
        <v/>
      </c>
      <c r="G28" s="56"/>
      <c r="H28" s="73"/>
      <c r="I28" s="81" t="s">
        <v>27</v>
      </c>
      <c r="J28" s="82"/>
      <c r="K28" s="82"/>
      <c r="L28" s="82"/>
      <c r="M28" s="82"/>
      <c r="N28" s="82"/>
      <c r="O28" s="83"/>
    </row>
    <row r="29" spans="1:16" ht="18.75" customHeight="1" x14ac:dyDescent="0.2">
      <c r="A29" s="85" t="s">
        <v>19</v>
      </c>
      <c r="B29" s="85"/>
      <c r="C29" s="85"/>
      <c r="D29" s="85"/>
      <c r="E29" s="85"/>
      <c r="F29" s="10" t="str">
        <f>IF($P$21=0,"",SMALL(P8:P19,1))</f>
        <v/>
      </c>
      <c r="G29" s="56"/>
      <c r="H29" s="73"/>
      <c r="I29" s="52" t="s">
        <v>28</v>
      </c>
      <c r="J29" s="57"/>
      <c r="K29" s="58"/>
      <c r="L29" s="58"/>
      <c r="M29" s="59"/>
      <c r="N29" s="18" t="s">
        <v>11</v>
      </c>
      <c r="O29" s="51"/>
    </row>
    <row r="30" spans="1:16" ht="18.75" customHeight="1" x14ac:dyDescent="0.2">
      <c r="A30" s="85" t="s">
        <v>14</v>
      </c>
      <c r="B30" s="85"/>
      <c r="C30" s="85"/>
      <c r="D30" s="85"/>
      <c r="E30" s="85"/>
      <c r="F30" s="10" t="str">
        <f>IF($F$28="","",ROUND(AVERAGE(P8:P19),2))</f>
        <v/>
      </c>
      <c r="G30" s="56"/>
      <c r="H30" s="73"/>
      <c r="I30" s="52" t="s">
        <v>28</v>
      </c>
      <c r="J30" s="57"/>
      <c r="K30" s="58"/>
      <c r="L30" s="58"/>
      <c r="M30" s="59"/>
      <c r="N30" s="18" t="s">
        <v>11</v>
      </c>
      <c r="O30" s="51"/>
    </row>
    <row r="31" spans="1:16" ht="18.75" customHeight="1" x14ac:dyDescent="0.2">
      <c r="A31" s="85" t="s">
        <v>15</v>
      </c>
      <c r="B31" s="85"/>
      <c r="C31" s="85"/>
      <c r="D31" s="85"/>
      <c r="E31" s="85"/>
      <c r="F31" s="10" t="str">
        <f>IF($F$28="","",ROUND(MEDIAN(P8:P19),2))</f>
        <v/>
      </c>
      <c r="G31" s="56"/>
      <c r="H31" s="73"/>
      <c r="I31" s="52" t="s">
        <v>28</v>
      </c>
      <c r="J31" s="57"/>
      <c r="K31" s="58"/>
      <c r="L31" s="58"/>
      <c r="M31" s="59"/>
      <c r="N31" s="18" t="s">
        <v>11</v>
      </c>
      <c r="O31" s="51"/>
    </row>
    <row r="32" spans="1:16" ht="67.5" customHeight="1" x14ac:dyDescent="0.2">
      <c r="A32" s="80" t="s">
        <v>22</v>
      </c>
      <c r="B32" s="80"/>
      <c r="C32" s="80"/>
      <c r="D32" s="80"/>
      <c r="E32" s="80"/>
      <c r="F32" s="80"/>
      <c r="G32" s="56"/>
      <c r="H32" s="73"/>
      <c r="I32" s="94"/>
      <c r="J32" s="94"/>
      <c r="K32" s="94"/>
      <c r="L32" s="94"/>
      <c r="M32" s="94"/>
      <c r="N32" s="94"/>
      <c r="O32" s="94"/>
    </row>
    <row r="33" spans="1:15" ht="18.75" customHeight="1" x14ac:dyDescent="0.2">
      <c r="A33" s="93" t="s">
        <v>26</v>
      </c>
      <c r="B33" s="93"/>
      <c r="C33" s="93"/>
      <c r="D33" s="93"/>
      <c r="E33" s="93"/>
      <c r="F33" s="10" t="str">
        <f>IF($F$28&lt;=1%,$F$29,IF(AND($F$28&gt;1%,$F$28&lt;=25%),$F$30,$F$31))</f>
        <v/>
      </c>
      <c r="G33" s="56"/>
      <c r="H33" s="73"/>
      <c r="I33" s="95"/>
      <c r="J33" s="95"/>
      <c r="K33" s="95"/>
      <c r="L33" s="95"/>
      <c r="M33" s="95"/>
      <c r="N33" s="95"/>
      <c r="O33" s="95"/>
    </row>
    <row r="34" spans="1:15" ht="7.5" customHeight="1" x14ac:dyDescent="0.2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</row>
    <row r="35" spans="1:15" s="7" customFormat="1" ht="15" customHeight="1" x14ac:dyDescent="0.2">
      <c r="A35" s="91" t="s">
        <v>35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1:15" ht="7.5" customHeight="1" x14ac:dyDescent="0.2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5" s="5" customFormat="1" ht="90" customHeight="1" x14ac:dyDescent="0.25">
      <c r="A37" s="89" t="s">
        <v>34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</sheetData>
  <sheetProtection algorithmName="SHA-512" hashValue="eg4gK3D7bX76tp1TyixdO9bwzAJ03vt34P05oQ0dLab+9X/fs881Fj8/45Wt2UzJTphj/qAGto9EuWP1bI+ZwQ==" saltValue="owbhi73P2Xf6Ojnnhd+rgw==" spinCount="100000" sheet="1" objects="1" scenarios="1"/>
  <mergeCells count="65">
    <mergeCell ref="C5:O5"/>
    <mergeCell ref="A1:O1"/>
    <mergeCell ref="A2:O2"/>
    <mergeCell ref="B3:O3"/>
    <mergeCell ref="B4:G4"/>
    <mergeCell ref="H4:O4"/>
    <mergeCell ref="A6:O6"/>
    <mergeCell ref="A7:C7"/>
    <mergeCell ref="G7:H7"/>
    <mergeCell ref="M7:N7"/>
    <mergeCell ref="A8:C19"/>
    <mergeCell ref="D8:D19"/>
    <mergeCell ref="E8:E19"/>
    <mergeCell ref="F8:F19"/>
    <mergeCell ref="G8:H8"/>
    <mergeCell ref="K8:K19"/>
    <mergeCell ref="M8:N8"/>
    <mergeCell ref="G9:H9"/>
    <mergeCell ref="M9:N9"/>
    <mergeCell ref="G10:H10"/>
    <mergeCell ref="M10:N10"/>
    <mergeCell ref="G12:H12"/>
    <mergeCell ref="M12:N12"/>
    <mergeCell ref="G13:H13"/>
    <mergeCell ref="M13:N13"/>
    <mergeCell ref="G11:H11"/>
    <mergeCell ref="M11:N11"/>
    <mergeCell ref="G14:H14"/>
    <mergeCell ref="M14:N14"/>
    <mergeCell ref="G15:H15"/>
    <mergeCell ref="M15:N15"/>
    <mergeCell ref="G16:H16"/>
    <mergeCell ref="M16:N16"/>
    <mergeCell ref="G17:H17"/>
    <mergeCell ref="M17:N17"/>
    <mergeCell ref="A21:F21"/>
    <mergeCell ref="G21:L22"/>
    <mergeCell ref="M21:N21"/>
    <mergeCell ref="A22:F25"/>
    <mergeCell ref="M22:O22"/>
    <mergeCell ref="G18:H18"/>
    <mergeCell ref="M18:N18"/>
    <mergeCell ref="G19:H19"/>
    <mergeCell ref="M19:N19"/>
    <mergeCell ref="A20:O20"/>
    <mergeCell ref="G23:O23"/>
    <mergeCell ref="G24:G33"/>
    <mergeCell ref="H24:H33"/>
    <mergeCell ref="I24:O27"/>
    <mergeCell ref="A26:F27"/>
    <mergeCell ref="A28:E28"/>
    <mergeCell ref="I28:O28"/>
    <mergeCell ref="A29:E29"/>
    <mergeCell ref="J29:M29"/>
    <mergeCell ref="A30:E30"/>
    <mergeCell ref="A34:O34"/>
    <mergeCell ref="A35:O35"/>
    <mergeCell ref="A36:O36"/>
    <mergeCell ref="A37:O37"/>
    <mergeCell ref="J30:M30"/>
    <mergeCell ref="A31:E31"/>
    <mergeCell ref="J31:M31"/>
    <mergeCell ref="A32:F32"/>
    <mergeCell ref="I32:O33"/>
    <mergeCell ref="A33:E33"/>
  </mergeCells>
  <conditionalFormatting sqref="O8:O19">
    <cfRule type="cellIs" dxfId="74" priority="3" operator="equal">
      <formula>"INEXEQUÍVEL"</formula>
    </cfRule>
    <cfRule type="cellIs" dxfId="73" priority="4" operator="equal">
      <formula>"EXCESSIVAMENTE ELEVADO"</formula>
    </cfRule>
    <cfRule type="cellIs" dxfId="72" priority="5" operator="equal">
      <formula>"EXEQUÍVEL"</formula>
    </cfRule>
    <cfRule type="cellIs" dxfId="71" priority="6" operator="equal">
      <formula>"ACEITÁVEL"</formula>
    </cfRule>
  </conditionalFormatting>
  <conditionalFormatting sqref="O21">
    <cfRule type="iconSet" priority="2">
      <iconSet iconSet="3Symbols2">
        <cfvo type="percent" val="0"/>
        <cfvo type="num" val="1"/>
        <cfvo type="num" val="3"/>
      </iconSet>
    </cfRule>
  </conditionalFormatting>
  <conditionalFormatting sqref="G23">
    <cfRule type="containsText" dxfId="70" priority="1" operator="containsText" text="NECESSÁRIO JUSTIFICAR NOS AUTOS A DETERMINAÇÃO DE PREÇO ESTIMADO COM BASE EM MENOS DE 3 (TRÊS) PREÇOS VÁLIDOS (Art. 6º, § 5º da IN SEGES/ME nº 65/2021)">
      <formula>NOT(ISERROR(SEARCH("NECESSÁRIO JUSTIFICAR NOS AUTOS A DETERMINAÇÃO DE PREÇO ESTIMADO COM BASE EM MENOS DE 3 (TRÊS) PREÇOS VÁLIDOS (Art. 6º, § 5º da IN SEGES/ME nº 65/2021)",G23)))</formula>
    </cfRule>
  </conditionalFormatting>
  <printOptions horizontalCentered="1"/>
  <pageMargins left="0.39370078740157483" right="0.39370078740157483" top="0.74803149606299213" bottom="0.55118110236220474" header="0.31496062992125984" footer="0.31496062992125984"/>
  <pageSetup paperSize="9" scale="60" orientation="landscape" r:id="rId1"/>
  <headerFooter>
    <oddHeader>&amp;L&amp;G&amp;C&amp;"Spranq eco sans,Negrito"&amp;10SERVIÇO PÚBLICO FEDERAL
UNIVERSIDADE FEDERAL DO SUL E SUDESTE DO PARÁ&amp;"-,Regular"&amp;11
&amp;"Spranq eco sans,Regular"&amp;10Emitido em &amp;D às &amp;T&amp;R&amp;G</oddHeader>
    <oddFooter>&amp;L&amp;"Spranq eco sans,Regular"&amp;8Diretoria de Compras, Contratos e Convênios (DCO/PROAD) – Setor de Contratações
Modelo de Mapa de Avaliação de Preços: Serviços
Atualização: dezembro/2022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82E89-4987-4ADE-90EB-0358671AB158}">
  <dimension ref="A1:S37"/>
  <sheetViews>
    <sheetView showGridLines="0" zoomScaleNormal="100" zoomScaleSheetLayoutView="100" workbookViewId="0">
      <selection sqref="A1:O1"/>
    </sheetView>
  </sheetViews>
  <sheetFormatPr defaultRowHeight="11.25" x14ac:dyDescent="0.2"/>
  <cols>
    <col min="1" max="1" width="15" style="6" customWidth="1"/>
    <col min="2" max="2" width="6.7109375" style="6" customWidth="1"/>
    <col min="3" max="3" width="14.28515625" style="6" customWidth="1"/>
    <col min="4" max="4" width="8.7109375" style="5" customWidth="1"/>
    <col min="5" max="5" width="10.7109375" style="5" customWidth="1"/>
    <col min="6" max="6" width="16.7109375" style="5" customWidth="1"/>
    <col min="7" max="7" width="12.5703125" style="5" customWidth="1"/>
    <col min="8" max="8" width="63.7109375" style="5" customWidth="1"/>
    <col min="9" max="9" width="12.42578125" style="5" customWidth="1"/>
    <col min="10" max="10" width="14.140625" style="5" customWidth="1"/>
    <col min="11" max="11" width="12.140625" style="5" hidden="1" customWidth="1"/>
    <col min="12" max="12" width="19.28515625" style="5" customWidth="1"/>
    <col min="13" max="13" width="12.140625" style="5" customWidth="1"/>
    <col min="14" max="14" width="6.42578125" style="5" customWidth="1"/>
    <col min="15" max="15" width="18.7109375" style="5" customWidth="1"/>
    <col min="16" max="16" width="14" style="6" hidden="1" customWidth="1"/>
    <col min="17" max="16384" width="9.140625" style="6"/>
  </cols>
  <sheetData>
    <row r="1" spans="1:19" s="2" customFormat="1" ht="15.75" customHeight="1" x14ac:dyDescent="0.25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9" s="2" customFormat="1" ht="7.5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9" s="2" customFormat="1" ht="31.5" customHeight="1" x14ac:dyDescent="0.25">
      <c r="A3" s="17" t="s">
        <v>5</v>
      </c>
      <c r="B3" s="106" t="str">
        <f>IF('ITEM 1'!B3="","",'ITEM 1'!B3)</f>
        <v/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8"/>
    </row>
    <row r="4" spans="1:19" s="2" customFormat="1" ht="15" customHeight="1" x14ac:dyDescent="0.25">
      <c r="A4" s="17" t="s">
        <v>6</v>
      </c>
      <c r="B4" s="106" t="str">
        <f>IF('ITEM 1'!B4="","",'ITEM 1'!B4)</f>
        <v/>
      </c>
      <c r="C4" s="107"/>
      <c r="D4" s="107"/>
      <c r="E4" s="107"/>
      <c r="F4" s="107"/>
      <c r="G4" s="108"/>
      <c r="H4" s="102"/>
      <c r="I4" s="103"/>
      <c r="J4" s="103"/>
      <c r="K4" s="103"/>
      <c r="L4" s="103"/>
      <c r="M4" s="103"/>
      <c r="N4" s="103"/>
      <c r="O4" s="103"/>
    </row>
    <row r="5" spans="1:19" s="2" customFormat="1" ht="15" x14ac:dyDescent="0.25">
      <c r="A5" s="17" t="s">
        <v>2</v>
      </c>
      <c r="B5" s="16" t="str">
        <f>IF('ITEM 11'!B5="","",'ITEM 11'!B5+1)</f>
        <v/>
      </c>
      <c r="C5" s="104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9" s="2" customFormat="1" ht="7.5" customHeight="1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9" s="2" customFormat="1" ht="39" customHeight="1" x14ac:dyDescent="0.25">
      <c r="A7" s="68" t="s">
        <v>23</v>
      </c>
      <c r="B7" s="98"/>
      <c r="C7" s="69"/>
      <c r="D7" s="53" t="s">
        <v>33</v>
      </c>
      <c r="E7" s="53" t="s">
        <v>1</v>
      </c>
      <c r="F7" s="53" t="s">
        <v>0</v>
      </c>
      <c r="G7" s="68" t="s">
        <v>12</v>
      </c>
      <c r="H7" s="69"/>
      <c r="I7" s="53" t="s">
        <v>25</v>
      </c>
      <c r="J7" s="53" t="s">
        <v>3</v>
      </c>
      <c r="K7" s="53" t="s">
        <v>17</v>
      </c>
      <c r="L7" s="53" t="s">
        <v>30</v>
      </c>
      <c r="M7" s="68" t="s">
        <v>31</v>
      </c>
      <c r="N7" s="69"/>
      <c r="O7" s="53" t="s">
        <v>4</v>
      </c>
      <c r="P7" s="12" t="s">
        <v>18</v>
      </c>
    </row>
    <row r="8" spans="1:19" s="2" customFormat="1" ht="33.75" customHeight="1" x14ac:dyDescent="0.25">
      <c r="A8" s="96"/>
      <c r="B8" s="96"/>
      <c r="C8" s="96"/>
      <c r="D8" s="60"/>
      <c r="E8" s="61"/>
      <c r="F8" s="60"/>
      <c r="G8" s="62" t="s">
        <v>24</v>
      </c>
      <c r="H8" s="63"/>
      <c r="I8" s="3"/>
      <c r="J8" s="1"/>
      <c r="K8" s="86">
        <f>COUNT(J8:J19)</f>
        <v>0</v>
      </c>
      <c r="L8" s="8" t="str">
        <f>IF($K$8=2,ROUND(AVERAGE(J9),2),IF($K$8=3,ROUND(AVERAGE(J9:J10),2),IF($K$8=4,ROUND(AVERAGE(J9:J11),2),IF($K$8=5,ROUND(AVERAGE(J9:J12),2),IF($K$8=6,ROUND(AVERAGE(J9:J13),2),IF($K$8=7,ROUND(AVERAGE(J9:J14),2),IF($K$8=8,ROUND(AVERAGE(J9:J15),2),IF($K$8=9,ROUND(AVERAGE(J9:J16),2),IF($K$8=10,ROUND(AVERAGE(J9:J17),2),IF($K$8=11,ROUND(AVERAGE(J9:J18),2),IF($K$8=12,ROUND(AVERAGE(J9:J19),2),IF($K$8&lt;3,"",""))))))))))))</f>
        <v/>
      </c>
      <c r="M8" s="64" t="str">
        <f>IF(OR($K$8&lt;2,J8=""),"",(ROUNDDOWN(J8/L8,2)))</f>
        <v/>
      </c>
      <c r="N8" s="65"/>
      <c r="O8" s="9" t="str">
        <f>IF(M8="","",IF(AND(M8&gt;=30%,M8&lt;=100%),"EXEQUÍVEL",IF(AND(M8&gt;100%,M8&lt;=130%),"ACEITÁVEL",IF(AND(M8&gt;0.01%,M8&lt;30%),"INEXEQUÍVEL",IF(M8&gt;130%,"EXCESSIVAMENTE ELEVADO","")))))</f>
        <v/>
      </c>
      <c r="P8" s="1" t="str">
        <f>IF(O8="","",IF(OR(O8="INEXEQUÍVEL",O8="EXCESSIVAMENTE ELEVADO"),"",J8))</f>
        <v/>
      </c>
    </row>
    <row r="9" spans="1:19" s="2" customFormat="1" ht="33.75" customHeight="1" x14ac:dyDescent="0.25">
      <c r="A9" s="96"/>
      <c r="B9" s="96"/>
      <c r="C9" s="96"/>
      <c r="D9" s="60"/>
      <c r="E9" s="61"/>
      <c r="F9" s="60"/>
      <c r="G9" s="62"/>
      <c r="H9" s="63"/>
      <c r="I9" s="3"/>
      <c r="J9" s="1"/>
      <c r="K9" s="87"/>
      <c r="L9" s="8" t="str">
        <f>IF($K$8=2,ROUND(AVERAGE(J8),2),IF($K$8=3,ROUND(AVERAGE(J8,J10),2),IF($K$8=4,ROUND(AVERAGE(J8,J10:J11),2),IF($K$8=5,ROUND(AVERAGE(J8,J10:J12),2),IF($K$8=6,ROUND(AVERAGE(J8,J10:J13),2),IF($K$8=7,ROUND(AVERAGE(J8,J10:J14),2),IF($K$8=8,ROUND(AVERAGE(J8,J10:J15),2),IF($K$8=9,ROUND(AVERAGE(J8,J10:J16),2),IF($K$8=10,ROUND(AVERAGE(J8,J10:J17),2),IF($K$8=11,ROUND(AVERAGE(J8,J10:J18),2),IF($K$8=12,ROUND(AVERAGE(J8,J10:J19),2),IF($K$8&lt;3,"",""))))))))))))</f>
        <v/>
      </c>
      <c r="M9" s="64" t="str">
        <f t="shared" ref="M9:M19" si="0">IF(OR($K$8&lt;2,J9=""),"",(ROUNDDOWN(J9/L9,2)))</f>
        <v/>
      </c>
      <c r="N9" s="65"/>
      <c r="O9" s="9" t="str">
        <f t="shared" ref="O9:O19" si="1">IF(M9="","",IF(AND(M9&gt;=30%,M9&lt;=100%),"EXEQUÍVEL",IF(AND(M9&gt;100%,M9&lt;=130%),"ACEITÁVEL",IF(AND(M9&gt;0.01%,M9&lt;30%),"INEXEQUÍVEL",IF(M9&gt;130%,"EXCESSIVAMENTE ELEVADO","")))))</f>
        <v/>
      </c>
      <c r="P9" s="1" t="str">
        <f t="shared" ref="P9:P19" si="2">IF(O9="","",IF(OR(O9="INEXEQUÍVEL",O9="EXCESSIVAMENTE ELEVADO"),"",J9))</f>
        <v/>
      </c>
    </row>
    <row r="10" spans="1:19" s="2" customFormat="1" ht="33.75" customHeight="1" x14ac:dyDescent="0.25">
      <c r="A10" s="96"/>
      <c r="B10" s="96"/>
      <c r="C10" s="96"/>
      <c r="D10" s="60"/>
      <c r="E10" s="61"/>
      <c r="F10" s="60"/>
      <c r="G10" s="62"/>
      <c r="H10" s="63"/>
      <c r="I10" s="3"/>
      <c r="J10" s="1"/>
      <c r="K10" s="87"/>
      <c r="L10" s="8" t="str">
        <f>IF($K$8=3,ROUND(AVERAGE(J8:J9),2),IF($K$8=4,ROUND(AVERAGE(J8:J9,J11),2),IF($K$8=5,ROUND(AVERAGE(J8:J9,J11:J12),2),IF($K$8=6,ROUND(AVERAGE(J8:J9,J11:J13),2),IF($K$8=7,ROUND(AVERAGE(J8:J9,J11:J14),2),IF($K$8=8,ROUND(AVERAGE(J8:J9,J11:J15),2),IF($K$8=9,ROUND(AVERAGE(J8:J9,J11:J16),2),IF($K$8=10,ROUND(AVERAGE(J8:J9,J11:J17),2),IF($K$8=11,ROUND(AVERAGE(J8:J9,J11:J18),2),IF($K$8=12,ROUND(AVERAGE(J8:J9,J11:J19),2),IF($K$8&lt;3,"","")))))))))))</f>
        <v/>
      </c>
      <c r="M10" s="64" t="str">
        <f t="shared" si="0"/>
        <v/>
      </c>
      <c r="N10" s="65"/>
      <c r="O10" s="9" t="str">
        <f t="shared" si="1"/>
        <v/>
      </c>
      <c r="P10" s="1" t="str">
        <f t="shared" si="2"/>
        <v/>
      </c>
      <c r="S10" s="4"/>
    </row>
    <row r="11" spans="1:19" s="2" customFormat="1" ht="33.75" customHeight="1" x14ac:dyDescent="0.25">
      <c r="A11" s="96"/>
      <c r="B11" s="96"/>
      <c r="C11" s="96"/>
      <c r="D11" s="60"/>
      <c r="E11" s="61"/>
      <c r="F11" s="60"/>
      <c r="G11" s="62"/>
      <c r="H11" s="63"/>
      <c r="I11" s="3"/>
      <c r="J11" s="1"/>
      <c r="K11" s="87"/>
      <c r="L11" s="8" t="str">
        <f>IF($K$8=4,ROUND(AVERAGE(J8:J10),2),IF($K$8=5,ROUND(AVERAGE(J8:J10,J12),2),IF($K$8=6,ROUND(AVERAGE(J8:J10,J12:J13),2),IF($K$8=7,ROUND(AVERAGE(J8:J10,J12:J14),2),IF($K$8=8,ROUND(AVERAGE(J8:J10,J12:J15),2),IF($K$8=9,ROUND(AVERAGE(J8:J10,J12:J16),2),IF($K$8=10,ROUND(AVERAGE(J8:J10,J12:J17),2),IF($K$8=11,ROUND(AVERAGE(J8:J10,J12:J18),2),IF($K$8=12,ROUND(AVERAGE(J8:J10,J12:J19),2),IF($K$8&lt;3,"",""))))))))))</f>
        <v/>
      </c>
      <c r="M11" s="64" t="str">
        <f t="shared" si="0"/>
        <v/>
      </c>
      <c r="N11" s="65"/>
      <c r="O11" s="9" t="str">
        <f t="shared" si="1"/>
        <v/>
      </c>
      <c r="P11" s="1" t="str">
        <f t="shared" si="2"/>
        <v/>
      </c>
    </row>
    <row r="12" spans="1:19" s="2" customFormat="1" ht="33.75" customHeight="1" x14ac:dyDescent="0.25">
      <c r="A12" s="96"/>
      <c r="B12" s="96"/>
      <c r="C12" s="96"/>
      <c r="D12" s="60"/>
      <c r="E12" s="61"/>
      <c r="F12" s="60"/>
      <c r="G12" s="62"/>
      <c r="H12" s="63"/>
      <c r="I12" s="3"/>
      <c r="J12" s="1"/>
      <c r="K12" s="87"/>
      <c r="L12" s="8" t="str">
        <f>IF($K$8=5,ROUND(AVERAGE(J8:J11),2),IF($K$8=6,ROUND(AVERAGE(J8:J11,J13),2),IF($K$8=7,ROUND(AVERAGE(J8:J11,J13:J14),2),IF($K$8=8,ROUND(AVERAGE(J8:J11,J13:J15),2),IF($K$8=9,ROUND(AVERAGE(J8:J11,J13:J16),2),IF($K$8=10,ROUND(AVERAGE(J8:J11,J13:J17),2),IF($K$8=11,ROUND(AVERAGE(J8:J11,J13:J18),2),IF($K$8=12,ROUND(AVERAGE(J8:J11,J13:J19),2),IF($K$8&lt;3,"","")))))))))</f>
        <v/>
      </c>
      <c r="M12" s="64" t="str">
        <f t="shared" si="0"/>
        <v/>
      </c>
      <c r="N12" s="65"/>
      <c r="O12" s="9" t="str">
        <f t="shared" si="1"/>
        <v/>
      </c>
      <c r="P12" s="1" t="str">
        <f t="shared" si="2"/>
        <v/>
      </c>
    </row>
    <row r="13" spans="1:19" s="2" customFormat="1" ht="33.75" customHeight="1" x14ac:dyDescent="0.25">
      <c r="A13" s="96"/>
      <c r="B13" s="96"/>
      <c r="C13" s="96"/>
      <c r="D13" s="60"/>
      <c r="E13" s="61"/>
      <c r="F13" s="60"/>
      <c r="G13" s="62"/>
      <c r="H13" s="63"/>
      <c r="I13" s="3"/>
      <c r="J13" s="1"/>
      <c r="K13" s="87"/>
      <c r="L13" s="8" t="str">
        <f>IF($K$8=6,ROUND(AVERAGE(J8:J12),2),IF($K$8=7,ROUND(AVERAGE(J8:J12,J14),2),IF($K$8=8,ROUND(AVERAGE(J8:J12,J14:J15),2),IF($K$8=9,ROUND(AVERAGE(J8:J12,J14:J16),2),IF($K$8=10,ROUND(AVERAGE(J8:J12,J14:J17),2),IF($K$8=11,ROUND(AVERAGE(J8:J12,J14:J18),2),IF($K$8=12,ROUND(AVERAGE(J8:J12,J14:J19),2),IF($K$8&lt;3,"",""))))))))</f>
        <v/>
      </c>
      <c r="M13" s="64" t="str">
        <f t="shared" si="0"/>
        <v/>
      </c>
      <c r="N13" s="65"/>
      <c r="O13" s="9" t="str">
        <f t="shared" si="1"/>
        <v/>
      </c>
      <c r="P13" s="1" t="str">
        <f t="shared" si="2"/>
        <v/>
      </c>
    </row>
    <row r="14" spans="1:19" s="2" customFormat="1" ht="33.75" customHeight="1" x14ac:dyDescent="0.25">
      <c r="A14" s="96"/>
      <c r="B14" s="96"/>
      <c r="C14" s="96"/>
      <c r="D14" s="60"/>
      <c r="E14" s="61"/>
      <c r="F14" s="60"/>
      <c r="G14" s="62"/>
      <c r="H14" s="63"/>
      <c r="I14" s="3"/>
      <c r="J14" s="1"/>
      <c r="K14" s="87"/>
      <c r="L14" s="8" t="str">
        <f>IF($K$8=7,ROUND(AVERAGE(J8:J13),2),IF($K$8=8,ROUND(AVERAGE(J8:J13,J15),2),IF($K$8=9,ROUND(AVERAGE(J8:J13,J16),2),IF($K$8=10,ROUND(AVERAGE(J8:J13,J17),2),IF($K$8=11,ROUND(AVERAGE(J8:J13,J15:J18),2),IF($K$8=12,ROUND(AVERAGE(J8:J13,J15:J19),2),IF($K$8&lt;3,"","")))))))</f>
        <v/>
      </c>
      <c r="M14" s="64" t="str">
        <f t="shared" si="0"/>
        <v/>
      </c>
      <c r="N14" s="65"/>
      <c r="O14" s="9" t="str">
        <f t="shared" si="1"/>
        <v/>
      </c>
      <c r="P14" s="1" t="str">
        <f t="shared" si="2"/>
        <v/>
      </c>
    </row>
    <row r="15" spans="1:19" s="2" customFormat="1" ht="33.75" customHeight="1" x14ac:dyDescent="0.25">
      <c r="A15" s="96"/>
      <c r="B15" s="96"/>
      <c r="C15" s="96"/>
      <c r="D15" s="60"/>
      <c r="E15" s="61"/>
      <c r="F15" s="60"/>
      <c r="G15" s="62"/>
      <c r="H15" s="63"/>
      <c r="I15" s="3"/>
      <c r="J15" s="1"/>
      <c r="K15" s="87"/>
      <c r="L15" s="8" t="str">
        <f>IF($K$8=8,ROUND(AVERAGE(J8:J14),2),IF($K$8=9,ROUND(AVERAGE(J8:J14,J16,J17),2),IF($K$8=10,ROUND(AVERAGE(J8:J14,J16:J17),2),IF($K$8=11,ROUND(AVERAGE(J8:J14,J16:J18),2),IF($K$8=12,ROUND(AVERAGE(J8:J14,J16:J19),2),IF($K$8&lt;3,"",""))))))</f>
        <v/>
      </c>
      <c r="M15" s="64" t="str">
        <f t="shared" si="0"/>
        <v/>
      </c>
      <c r="N15" s="65"/>
      <c r="O15" s="9" t="str">
        <f t="shared" si="1"/>
        <v/>
      </c>
      <c r="P15" s="1" t="str">
        <f t="shared" si="2"/>
        <v/>
      </c>
    </row>
    <row r="16" spans="1:19" s="2" customFormat="1" ht="33.75" customHeight="1" x14ac:dyDescent="0.25">
      <c r="A16" s="96"/>
      <c r="B16" s="96"/>
      <c r="C16" s="96"/>
      <c r="D16" s="60"/>
      <c r="E16" s="61"/>
      <c r="F16" s="60"/>
      <c r="G16" s="62"/>
      <c r="H16" s="63"/>
      <c r="I16" s="3"/>
      <c r="J16" s="1"/>
      <c r="K16" s="87"/>
      <c r="L16" s="8" t="str">
        <f>IF($K$8=9,ROUND(AVERAGE(J8:J15),2),IF($K$8=10,ROUND(AVERAGE(J8:J15,J17),2),IF($K$8=11,ROUND(AVERAGE(J8:J15,J17:J18),2),IF($K$8=12,ROUND(AVERAGE(J8:J15,J17:J19),2),IF($K$8&lt;3,"","")))))</f>
        <v/>
      </c>
      <c r="M16" s="64" t="str">
        <f t="shared" si="0"/>
        <v/>
      </c>
      <c r="N16" s="65"/>
      <c r="O16" s="9" t="str">
        <f t="shared" si="1"/>
        <v/>
      </c>
      <c r="P16" s="1" t="str">
        <f t="shared" si="2"/>
        <v/>
      </c>
    </row>
    <row r="17" spans="1:16" s="2" customFormat="1" ht="33.75" customHeight="1" x14ac:dyDescent="0.25">
      <c r="A17" s="96"/>
      <c r="B17" s="96"/>
      <c r="C17" s="96"/>
      <c r="D17" s="60"/>
      <c r="E17" s="61"/>
      <c r="F17" s="60"/>
      <c r="G17" s="62"/>
      <c r="H17" s="63"/>
      <c r="I17" s="3"/>
      <c r="J17" s="1"/>
      <c r="K17" s="87"/>
      <c r="L17" s="8" t="str">
        <f>IF($K$8=10,ROUND(AVERAGE(J8:J16),2),IF($K$8=11,ROUND(AVERAGE(J8:J16,J18),2),IF($K$8=12,ROUND(AVERAGE(J8:J16,J18:J19),2),IF($K$8&lt;3,"",""))))</f>
        <v/>
      </c>
      <c r="M17" s="64" t="str">
        <f t="shared" si="0"/>
        <v/>
      </c>
      <c r="N17" s="65"/>
      <c r="O17" s="9" t="str">
        <f t="shared" si="1"/>
        <v/>
      </c>
      <c r="P17" s="1" t="str">
        <f t="shared" si="2"/>
        <v/>
      </c>
    </row>
    <row r="18" spans="1:16" s="2" customFormat="1" ht="33.75" customHeight="1" x14ac:dyDescent="0.25">
      <c r="A18" s="96"/>
      <c r="B18" s="96"/>
      <c r="C18" s="96"/>
      <c r="D18" s="60"/>
      <c r="E18" s="61"/>
      <c r="F18" s="60"/>
      <c r="G18" s="62"/>
      <c r="H18" s="63"/>
      <c r="I18" s="3"/>
      <c r="J18" s="1"/>
      <c r="K18" s="87"/>
      <c r="L18" s="8" t="str">
        <f>IF($K$8=11,ROUND(AVERAGE(J8:J17),2),IF($K$8=12,ROUND(AVERAGE(J8:J17,J19),2),IF($K$8&lt;3,"","")))</f>
        <v/>
      </c>
      <c r="M18" s="64" t="str">
        <f t="shared" si="0"/>
        <v/>
      </c>
      <c r="N18" s="65"/>
      <c r="O18" s="9" t="str">
        <f t="shared" si="1"/>
        <v/>
      </c>
      <c r="P18" s="1" t="str">
        <f t="shared" si="2"/>
        <v/>
      </c>
    </row>
    <row r="19" spans="1:16" s="2" customFormat="1" ht="33.75" customHeight="1" x14ac:dyDescent="0.25">
      <c r="A19" s="96"/>
      <c r="B19" s="96"/>
      <c r="C19" s="96"/>
      <c r="D19" s="60"/>
      <c r="E19" s="61"/>
      <c r="F19" s="60"/>
      <c r="G19" s="62"/>
      <c r="H19" s="63"/>
      <c r="I19" s="3"/>
      <c r="J19" s="1"/>
      <c r="K19" s="88"/>
      <c r="L19" s="8" t="str">
        <f>IF($K$8=12,ROUND(AVERAGE(J8:J18),2),IF($K$8&lt;3,"",""))</f>
        <v/>
      </c>
      <c r="M19" s="64" t="str">
        <f t="shared" si="0"/>
        <v/>
      </c>
      <c r="N19" s="65"/>
      <c r="O19" s="9" t="str">
        <f t="shared" si="1"/>
        <v/>
      </c>
      <c r="P19" s="1" t="str">
        <f t="shared" si="2"/>
        <v/>
      </c>
    </row>
    <row r="20" spans="1:16" s="2" customFormat="1" ht="7.5" customHeight="1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  <row r="21" spans="1:16" s="2" customFormat="1" ht="22.5" customHeight="1" x14ac:dyDescent="0.25">
      <c r="A21" s="92" t="s">
        <v>36</v>
      </c>
      <c r="B21" s="92"/>
      <c r="C21" s="92"/>
      <c r="D21" s="92"/>
      <c r="E21" s="92"/>
      <c r="F21" s="92"/>
      <c r="G21" s="56"/>
      <c r="H21" s="67"/>
      <c r="I21" s="67"/>
      <c r="J21" s="67"/>
      <c r="K21" s="67"/>
      <c r="L21" s="67"/>
      <c r="M21" s="68" t="s">
        <v>21</v>
      </c>
      <c r="N21" s="69"/>
      <c r="O21" s="14" t="str">
        <f>IF($P$21=0,"",$P$21)</f>
        <v/>
      </c>
      <c r="P21" s="13">
        <f>COUNT(P8:P19)</f>
        <v>0</v>
      </c>
    </row>
    <row r="22" spans="1:16" s="2" customFormat="1" ht="22.5" customHeight="1" x14ac:dyDescent="0.25">
      <c r="A22" s="90" t="s">
        <v>20</v>
      </c>
      <c r="B22" s="90"/>
      <c r="C22" s="90"/>
      <c r="D22" s="90"/>
      <c r="E22" s="90"/>
      <c r="F22" s="90"/>
      <c r="G22" s="56"/>
      <c r="H22" s="67"/>
      <c r="I22" s="67"/>
      <c r="J22" s="67"/>
      <c r="K22" s="67"/>
      <c r="L22" s="67"/>
      <c r="M22" s="66"/>
      <c r="N22" s="66"/>
      <c r="O22" s="66"/>
    </row>
    <row r="23" spans="1:16" s="2" customFormat="1" ht="22.5" customHeight="1" x14ac:dyDescent="0.25">
      <c r="A23" s="90"/>
      <c r="B23" s="90"/>
      <c r="C23" s="90"/>
      <c r="D23" s="90"/>
      <c r="E23" s="90"/>
      <c r="F23" s="90"/>
      <c r="G23" s="54" t="str">
        <f>IF(OR($J$8="",$P$21&gt;=3),"","NECESSÁRIO JUSTIFICAR NOS AUTOS A DETERMINAÇÃO DE PREÇO ESTIMADO COM BASE EM MENOS DE 3 (TRÊS) PREÇOS VÁLIDOS (Art. 6º, § 5º da IN SEGES/ME nº 65/2021)")</f>
        <v/>
      </c>
      <c r="H23" s="55"/>
      <c r="I23" s="55"/>
      <c r="J23" s="55"/>
      <c r="K23" s="55"/>
      <c r="L23" s="55"/>
      <c r="M23" s="55"/>
      <c r="N23" s="55"/>
      <c r="O23" s="55"/>
    </row>
    <row r="24" spans="1:16" s="2" customFormat="1" ht="22.5" customHeight="1" x14ac:dyDescent="0.25">
      <c r="A24" s="90"/>
      <c r="B24" s="90"/>
      <c r="C24" s="90"/>
      <c r="D24" s="90"/>
      <c r="E24" s="90"/>
      <c r="F24" s="90"/>
      <c r="G24" s="56"/>
      <c r="H24" s="73"/>
      <c r="I24" s="71"/>
      <c r="J24" s="71"/>
      <c r="K24" s="71"/>
      <c r="L24" s="71"/>
      <c r="M24" s="71"/>
      <c r="N24" s="71"/>
      <c r="O24" s="71"/>
    </row>
    <row r="25" spans="1:16" s="2" customFormat="1" ht="11.25" customHeight="1" x14ac:dyDescent="0.25">
      <c r="A25" s="90"/>
      <c r="B25" s="90"/>
      <c r="C25" s="90"/>
      <c r="D25" s="90"/>
      <c r="E25" s="90"/>
      <c r="F25" s="90"/>
      <c r="G25" s="56"/>
      <c r="H25" s="73"/>
      <c r="I25" s="71"/>
      <c r="J25" s="71"/>
      <c r="K25" s="71"/>
      <c r="L25" s="71"/>
      <c r="M25" s="71"/>
      <c r="N25" s="71"/>
      <c r="O25" s="71"/>
    </row>
    <row r="26" spans="1:16" s="2" customFormat="1" ht="11.25" customHeight="1" x14ac:dyDescent="0.25">
      <c r="A26" s="74" t="s">
        <v>32</v>
      </c>
      <c r="B26" s="75"/>
      <c r="C26" s="75"/>
      <c r="D26" s="75"/>
      <c r="E26" s="75"/>
      <c r="F26" s="76"/>
      <c r="G26" s="56"/>
      <c r="H26" s="73"/>
      <c r="I26" s="71"/>
      <c r="J26" s="71"/>
      <c r="K26" s="71"/>
      <c r="L26" s="71"/>
      <c r="M26" s="71"/>
      <c r="N26" s="71"/>
      <c r="O26" s="71"/>
    </row>
    <row r="27" spans="1:16" s="2" customFormat="1" ht="11.25" customHeight="1" x14ac:dyDescent="0.25">
      <c r="A27" s="77"/>
      <c r="B27" s="78"/>
      <c r="C27" s="78"/>
      <c r="D27" s="78"/>
      <c r="E27" s="78"/>
      <c r="F27" s="79"/>
      <c r="G27" s="56"/>
      <c r="H27" s="73"/>
      <c r="I27" s="72"/>
      <c r="J27" s="72"/>
      <c r="K27" s="72"/>
      <c r="L27" s="72"/>
      <c r="M27" s="72"/>
      <c r="N27" s="72"/>
      <c r="O27" s="72"/>
    </row>
    <row r="28" spans="1:16" ht="18.75" customHeight="1" x14ac:dyDescent="0.2">
      <c r="A28" s="85" t="s">
        <v>13</v>
      </c>
      <c r="B28" s="85"/>
      <c r="C28" s="85"/>
      <c r="D28" s="85"/>
      <c r="E28" s="85"/>
      <c r="F28" s="11" t="str">
        <f>IF($P$21&lt;2,"",_xlfn.STDEV.S(P8:P19)/ROUND(AVERAGE(P8:P19),2))</f>
        <v/>
      </c>
      <c r="G28" s="56"/>
      <c r="H28" s="73"/>
      <c r="I28" s="81" t="s">
        <v>27</v>
      </c>
      <c r="J28" s="82"/>
      <c r="K28" s="82"/>
      <c r="L28" s="82"/>
      <c r="M28" s="82"/>
      <c r="N28" s="82"/>
      <c r="O28" s="83"/>
    </row>
    <row r="29" spans="1:16" ht="18.75" customHeight="1" x14ac:dyDescent="0.2">
      <c r="A29" s="85" t="s">
        <v>19</v>
      </c>
      <c r="B29" s="85"/>
      <c r="C29" s="85"/>
      <c r="D29" s="85"/>
      <c r="E29" s="85"/>
      <c r="F29" s="10" t="str">
        <f>IF($P$21=0,"",SMALL(P8:P19,1))</f>
        <v/>
      </c>
      <c r="G29" s="56"/>
      <c r="H29" s="73"/>
      <c r="I29" s="52" t="s">
        <v>28</v>
      </c>
      <c r="J29" s="57"/>
      <c r="K29" s="58"/>
      <c r="L29" s="58"/>
      <c r="M29" s="59"/>
      <c r="N29" s="18" t="s">
        <v>11</v>
      </c>
      <c r="O29" s="51"/>
    </row>
    <row r="30" spans="1:16" ht="18.75" customHeight="1" x14ac:dyDescent="0.2">
      <c r="A30" s="85" t="s">
        <v>14</v>
      </c>
      <c r="B30" s="85"/>
      <c r="C30" s="85"/>
      <c r="D30" s="85"/>
      <c r="E30" s="85"/>
      <c r="F30" s="10" t="str">
        <f>IF($F$28="","",ROUND(AVERAGE(P8:P19),2))</f>
        <v/>
      </c>
      <c r="G30" s="56"/>
      <c r="H30" s="73"/>
      <c r="I30" s="52" t="s">
        <v>28</v>
      </c>
      <c r="J30" s="57"/>
      <c r="K30" s="58"/>
      <c r="L30" s="58"/>
      <c r="M30" s="59"/>
      <c r="N30" s="18" t="s">
        <v>11</v>
      </c>
      <c r="O30" s="51"/>
    </row>
    <row r="31" spans="1:16" ht="18.75" customHeight="1" x14ac:dyDescent="0.2">
      <c r="A31" s="85" t="s">
        <v>15</v>
      </c>
      <c r="B31" s="85"/>
      <c r="C31" s="85"/>
      <c r="D31" s="85"/>
      <c r="E31" s="85"/>
      <c r="F31" s="10" t="str">
        <f>IF($F$28="","",ROUND(MEDIAN(P8:P19),2))</f>
        <v/>
      </c>
      <c r="G31" s="56"/>
      <c r="H31" s="73"/>
      <c r="I31" s="52" t="s">
        <v>28</v>
      </c>
      <c r="J31" s="57"/>
      <c r="K31" s="58"/>
      <c r="L31" s="58"/>
      <c r="M31" s="59"/>
      <c r="N31" s="18" t="s">
        <v>11</v>
      </c>
      <c r="O31" s="51"/>
    </row>
    <row r="32" spans="1:16" ht="67.5" customHeight="1" x14ac:dyDescent="0.2">
      <c r="A32" s="80" t="s">
        <v>22</v>
      </c>
      <c r="B32" s="80"/>
      <c r="C32" s="80"/>
      <c r="D32" s="80"/>
      <c r="E32" s="80"/>
      <c r="F32" s="80"/>
      <c r="G32" s="56"/>
      <c r="H32" s="73"/>
      <c r="I32" s="94"/>
      <c r="J32" s="94"/>
      <c r="K32" s="94"/>
      <c r="L32" s="94"/>
      <c r="M32" s="94"/>
      <c r="N32" s="94"/>
      <c r="O32" s="94"/>
    </row>
    <row r="33" spans="1:15" ht="18.75" customHeight="1" x14ac:dyDescent="0.2">
      <c r="A33" s="93" t="s">
        <v>26</v>
      </c>
      <c r="B33" s="93"/>
      <c r="C33" s="93"/>
      <c r="D33" s="93"/>
      <c r="E33" s="93"/>
      <c r="F33" s="10" t="str">
        <f>IF($F$28&lt;=1%,$F$29,IF(AND($F$28&gt;1%,$F$28&lt;=25%),$F$30,$F$31))</f>
        <v/>
      </c>
      <c r="G33" s="56"/>
      <c r="H33" s="73"/>
      <c r="I33" s="95"/>
      <c r="J33" s="95"/>
      <c r="K33" s="95"/>
      <c r="L33" s="95"/>
      <c r="M33" s="95"/>
      <c r="N33" s="95"/>
      <c r="O33" s="95"/>
    </row>
    <row r="34" spans="1:15" ht="7.5" customHeight="1" x14ac:dyDescent="0.2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</row>
    <row r="35" spans="1:15" s="7" customFormat="1" ht="15" customHeight="1" x14ac:dyDescent="0.2">
      <c r="A35" s="91" t="s">
        <v>35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1:15" ht="7.5" customHeight="1" x14ac:dyDescent="0.2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5" s="5" customFormat="1" ht="90" customHeight="1" x14ac:dyDescent="0.25">
      <c r="A37" s="89" t="s">
        <v>34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</sheetData>
  <sheetProtection algorithmName="SHA-512" hashValue="rHhkHV7RFJ/ErSB4qRfGBXKAmV+vFHhg3wFgFXilXGUVGzICehlUUvm2VF6rLYAxrysSyeL0Beg4Om7LAJ2Ruw==" saltValue="3Q46HxO+TvimxrFQKUw8Iw==" spinCount="100000" sheet="1" objects="1" scenarios="1"/>
  <mergeCells count="65">
    <mergeCell ref="C5:O5"/>
    <mergeCell ref="A1:O1"/>
    <mergeCell ref="A2:O2"/>
    <mergeCell ref="B3:O3"/>
    <mergeCell ref="B4:G4"/>
    <mergeCell ref="H4:O4"/>
    <mergeCell ref="A6:O6"/>
    <mergeCell ref="A7:C7"/>
    <mergeCell ref="G7:H7"/>
    <mergeCell ref="M7:N7"/>
    <mergeCell ref="A8:C19"/>
    <mergeCell ref="D8:D19"/>
    <mergeCell ref="E8:E19"/>
    <mergeCell ref="F8:F19"/>
    <mergeCell ref="G8:H8"/>
    <mergeCell ref="K8:K19"/>
    <mergeCell ref="M8:N8"/>
    <mergeCell ref="G9:H9"/>
    <mergeCell ref="M9:N9"/>
    <mergeCell ref="G10:H10"/>
    <mergeCell ref="M10:N10"/>
    <mergeCell ref="G12:H12"/>
    <mergeCell ref="M12:N12"/>
    <mergeCell ref="G13:H13"/>
    <mergeCell ref="M13:N13"/>
    <mergeCell ref="G11:H11"/>
    <mergeCell ref="M11:N11"/>
    <mergeCell ref="G14:H14"/>
    <mergeCell ref="M14:N14"/>
    <mergeCell ref="G15:H15"/>
    <mergeCell ref="M15:N15"/>
    <mergeCell ref="G16:H16"/>
    <mergeCell ref="M16:N16"/>
    <mergeCell ref="G17:H17"/>
    <mergeCell ref="M17:N17"/>
    <mergeCell ref="A21:F21"/>
    <mergeCell ref="G21:L22"/>
    <mergeCell ref="M21:N21"/>
    <mergeCell ref="A22:F25"/>
    <mergeCell ref="M22:O22"/>
    <mergeCell ref="G18:H18"/>
    <mergeCell ref="M18:N18"/>
    <mergeCell ref="G19:H19"/>
    <mergeCell ref="M19:N19"/>
    <mergeCell ref="A20:O20"/>
    <mergeCell ref="G23:O23"/>
    <mergeCell ref="G24:G33"/>
    <mergeCell ref="H24:H33"/>
    <mergeCell ref="I24:O27"/>
    <mergeCell ref="A26:F27"/>
    <mergeCell ref="A28:E28"/>
    <mergeCell ref="I28:O28"/>
    <mergeCell ref="A29:E29"/>
    <mergeCell ref="J29:M29"/>
    <mergeCell ref="A30:E30"/>
    <mergeCell ref="A34:O34"/>
    <mergeCell ref="A35:O35"/>
    <mergeCell ref="A36:O36"/>
    <mergeCell ref="A37:O37"/>
    <mergeCell ref="J30:M30"/>
    <mergeCell ref="A31:E31"/>
    <mergeCell ref="J31:M31"/>
    <mergeCell ref="A32:F32"/>
    <mergeCell ref="I32:O33"/>
    <mergeCell ref="A33:E33"/>
  </mergeCells>
  <conditionalFormatting sqref="O8:O19">
    <cfRule type="cellIs" dxfId="69" priority="3" operator="equal">
      <formula>"INEXEQUÍVEL"</formula>
    </cfRule>
    <cfRule type="cellIs" dxfId="68" priority="4" operator="equal">
      <formula>"EXCESSIVAMENTE ELEVADO"</formula>
    </cfRule>
    <cfRule type="cellIs" dxfId="67" priority="5" operator="equal">
      <formula>"EXEQUÍVEL"</formula>
    </cfRule>
    <cfRule type="cellIs" dxfId="66" priority="6" operator="equal">
      <formula>"ACEITÁVEL"</formula>
    </cfRule>
  </conditionalFormatting>
  <conditionalFormatting sqref="O21">
    <cfRule type="iconSet" priority="2">
      <iconSet iconSet="3Symbols2">
        <cfvo type="percent" val="0"/>
        <cfvo type="num" val="1"/>
        <cfvo type="num" val="3"/>
      </iconSet>
    </cfRule>
  </conditionalFormatting>
  <conditionalFormatting sqref="G23">
    <cfRule type="containsText" dxfId="65" priority="1" operator="containsText" text="NECESSÁRIO JUSTIFICAR NOS AUTOS A DETERMINAÇÃO DE PREÇO ESTIMADO COM BASE EM MENOS DE 3 (TRÊS) PREÇOS VÁLIDOS (Art. 6º, § 5º da IN SEGES/ME nº 65/2021)">
      <formula>NOT(ISERROR(SEARCH("NECESSÁRIO JUSTIFICAR NOS AUTOS A DETERMINAÇÃO DE PREÇO ESTIMADO COM BASE EM MENOS DE 3 (TRÊS) PREÇOS VÁLIDOS (Art. 6º, § 5º da IN SEGES/ME nº 65/2021)",G23)))</formula>
    </cfRule>
  </conditionalFormatting>
  <printOptions horizontalCentered="1"/>
  <pageMargins left="0.39370078740157483" right="0.39370078740157483" top="0.74803149606299213" bottom="0.55118110236220474" header="0.31496062992125984" footer="0.31496062992125984"/>
  <pageSetup paperSize="9" scale="60" orientation="landscape" r:id="rId1"/>
  <headerFooter>
    <oddHeader>&amp;L&amp;G&amp;C&amp;"Spranq eco sans,Negrito"&amp;10SERVIÇO PÚBLICO FEDERAL
UNIVERSIDADE FEDERAL DO SUL E SUDESTE DO PARÁ&amp;"-,Regular"&amp;11
&amp;"Spranq eco sans,Regular"&amp;10Emitido em &amp;D às &amp;T&amp;R&amp;G</oddHeader>
    <oddFooter>&amp;L&amp;"Spranq eco sans,Regular"&amp;8Diretoria de Compras, Contratos e Convênios (DCO/PROAD) – Setor de Contratações
Modelo de Mapa de Avaliação de Preços: Serviços
Atualização: dezembro/2022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6F432-5407-4C39-AC22-F5F3E3A0AA62}">
  <dimension ref="A1:S37"/>
  <sheetViews>
    <sheetView showGridLines="0" zoomScaleNormal="100" zoomScaleSheetLayoutView="100" workbookViewId="0">
      <selection sqref="A1:O1"/>
    </sheetView>
  </sheetViews>
  <sheetFormatPr defaultRowHeight="11.25" x14ac:dyDescent="0.2"/>
  <cols>
    <col min="1" max="1" width="15" style="6" customWidth="1"/>
    <col min="2" max="2" width="6.7109375" style="6" customWidth="1"/>
    <col min="3" max="3" width="14.28515625" style="6" customWidth="1"/>
    <col min="4" max="4" width="8.7109375" style="5" customWidth="1"/>
    <col min="5" max="5" width="10.7109375" style="5" customWidth="1"/>
    <col min="6" max="6" width="16.7109375" style="5" customWidth="1"/>
    <col min="7" max="7" width="12.5703125" style="5" customWidth="1"/>
    <col min="8" max="8" width="63.7109375" style="5" customWidth="1"/>
    <col min="9" max="9" width="12.42578125" style="5" customWidth="1"/>
    <col min="10" max="10" width="14.140625" style="5" customWidth="1"/>
    <col min="11" max="11" width="12.140625" style="5" hidden="1" customWidth="1"/>
    <col min="12" max="12" width="19.28515625" style="5" customWidth="1"/>
    <col min="13" max="13" width="12.140625" style="5" customWidth="1"/>
    <col min="14" max="14" width="6.42578125" style="5" customWidth="1"/>
    <col min="15" max="15" width="18.7109375" style="5" customWidth="1"/>
    <col min="16" max="16" width="14" style="6" hidden="1" customWidth="1"/>
    <col min="17" max="16384" width="9.140625" style="6"/>
  </cols>
  <sheetData>
    <row r="1" spans="1:19" s="2" customFormat="1" ht="15.75" customHeight="1" x14ac:dyDescent="0.25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9" s="2" customFormat="1" ht="7.5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9" s="2" customFormat="1" ht="31.5" customHeight="1" x14ac:dyDescent="0.25">
      <c r="A3" s="17" t="s">
        <v>5</v>
      </c>
      <c r="B3" s="106" t="str">
        <f>IF('ITEM 1'!B3="","",'ITEM 1'!B3)</f>
        <v/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8"/>
    </row>
    <row r="4" spans="1:19" s="2" customFormat="1" ht="15" customHeight="1" x14ac:dyDescent="0.25">
      <c r="A4" s="17" t="s">
        <v>6</v>
      </c>
      <c r="B4" s="106" t="str">
        <f>IF('ITEM 1'!B4="","",'ITEM 1'!B4)</f>
        <v/>
      </c>
      <c r="C4" s="107"/>
      <c r="D4" s="107"/>
      <c r="E4" s="107"/>
      <c r="F4" s="107"/>
      <c r="G4" s="108"/>
      <c r="H4" s="102"/>
      <c r="I4" s="103"/>
      <c r="J4" s="103"/>
      <c r="K4" s="103"/>
      <c r="L4" s="103"/>
      <c r="M4" s="103"/>
      <c r="N4" s="103"/>
      <c r="O4" s="103"/>
    </row>
    <row r="5" spans="1:19" s="2" customFormat="1" ht="15" x14ac:dyDescent="0.25">
      <c r="A5" s="17" t="s">
        <v>2</v>
      </c>
      <c r="B5" s="16" t="str">
        <f>IF('ITEM 12'!B5="","",'ITEM 12'!B5+1)</f>
        <v/>
      </c>
      <c r="C5" s="104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9" s="2" customFormat="1" ht="7.5" customHeight="1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9" s="2" customFormat="1" ht="39" customHeight="1" x14ac:dyDescent="0.25">
      <c r="A7" s="68" t="s">
        <v>23</v>
      </c>
      <c r="B7" s="98"/>
      <c r="C7" s="69"/>
      <c r="D7" s="53" t="s">
        <v>33</v>
      </c>
      <c r="E7" s="53" t="s">
        <v>1</v>
      </c>
      <c r="F7" s="53" t="s">
        <v>0</v>
      </c>
      <c r="G7" s="68" t="s">
        <v>12</v>
      </c>
      <c r="H7" s="69"/>
      <c r="I7" s="53" t="s">
        <v>25</v>
      </c>
      <c r="J7" s="53" t="s">
        <v>3</v>
      </c>
      <c r="K7" s="53" t="s">
        <v>17</v>
      </c>
      <c r="L7" s="53" t="s">
        <v>30</v>
      </c>
      <c r="M7" s="68" t="s">
        <v>31</v>
      </c>
      <c r="N7" s="69"/>
      <c r="O7" s="53" t="s">
        <v>4</v>
      </c>
      <c r="P7" s="12" t="s">
        <v>18</v>
      </c>
    </row>
    <row r="8" spans="1:19" s="2" customFormat="1" ht="33.75" customHeight="1" x14ac:dyDescent="0.25">
      <c r="A8" s="96"/>
      <c r="B8" s="96"/>
      <c r="C8" s="96"/>
      <c r="D8" s="60"/>
      <c r="E8" s="61"/>
      <c r="F8" s="60"/>
      <c r="G8" s="62" t="s">
        <v>24</v>
      </c>
      <c r="H8" s="63"/>
      <c r="I8" s="3"/>
      <c r="J8" s="1"/>
      <c r="K8" s="86">
        <f>COUNT(J8:J19)</f>
        <v>0</v>
      </c>
      <c r="L8" s="8" t="str">
        <f>IF($K$8=2,ROUND(AVERAGE(J9),2),IF($K$8=3,ROUND(AVERAGE(J9:J10),2),IF($K$8=4,ROUND(AVERAGE(J9:J11),2),IF($K$8=5,ROUND(AVERAGE(J9:J12),2),IF($K$8=6,ROUND(AVERAGE(J9:J13),2),IF($K$8=7,ROUND(AVERAGE(J9:J14),2),IF($K$8=8,ROUND(AVERAGE(J9:J15),2),IF($K$8=9,ROUND(AVERAGE(J9:J16),2),IF($K$8=10,ROUND(AVERAGE(J9:J17),2),IF($K$8=11,ROUND(AVERAGE(J9:J18),2),IF($K$8=12,ROUND(AVERAGE(J9:J19),2),IF($K$8&lt;3,"",""))))))))))))</f>
        <v/>
      </c>
      <c r="M8" s="64" t="str">
        <f>IF(OR($K$8&lt;2,J8=""),"",(ROUNDDOWN(J8/L8,2)))</f>
        <v/>
      </c>
      <c r="N8" s="65"/>
      <c r="O8" s="9" t="str">
        <f>IF(M8="","",IF(AND(M8&gt;=30%,M8&lt;=100%),"EXEQUÍVEL",IF(AND(M8&gt;100%,M8&lt;=130%),"ACEITÁVEL",IF(AND(M8&gt;0.01%,M8&lt;30%),"INEXEQUÍVEL",IF(M8&gt;130%,"EXCESSIVAMENTE ELEVADO","")))))</f>
        <v/>
      </c>
      <c r="P8" s="1" t="str">
        <f>IF(O8="","",IF(OR(O8="INEXEQUÍVEL",O8="EXCESSIVAMENTE ELEVADO"),"",J8))</f>
        <v/>
      </c>
    </row>
    <row r="9" spans="1:19" s="2" customFormat="1" ht="33.75" customHeight="1" x14ac:dyDescent="0.25">
      <c r="A9" s="96"/>
      <c r="B9" s="96"/>
      <c r="C9" s="96"/>
      <c r="D9" s="60"/>
      <c r="E9" s="61"/>
      <c r="F9" s="60"/>
      <c r="G9" s="62"/>
      <c r="H9" s="63"/>
      <c r="I9" s="3"/>
      <c r="J9" s="1"/>
      <c r="K9" s="87"/>
      <c r="L9" s="8" t="str">
        <f>IF($K$8=2,ROUND(AVERAGE(J8),2),IF($K$8=3,ROUND(AVERAGE(J8,J10),2),IF($K$8=4,ROUND(AVERAGE(J8,J10:J11),2),IF($K$8=5,ROUND(AVERAGE(J8,J10:J12),2),IF($K$8=6,ROUND(AVERAGE(J8,J10:J13),2),IF($K$8=7,ROUND(AVERAGE(J8,J10:J14),2),IF($K$8=8,ROUND(AVERAGE(J8,J10:J15),2),IF($K$8=9,ROUND(AVERAGE(J8,J10:J16),2),IF($K$8=10,ROUND(AVERAGE(J8,J10:J17),2),IF($K$8=11,ROUND(AVERAGE(J8,J10:J18),2),IF($K$8=12,ROUND(AVERAGE(J8,J10:J19),2),IF($K$8&lt;3,"",""))))))))))))</f>
        <v/>
      </c>
      <c r="M9" s="64" t="str">
        <f t="shared" ref="M9:M19" si="0">IF(OR($K$8&lt;2,J9=""),"",(ROUNDDOWN(J9/L9,2)))</f>
        <v/>
      </c>
      <c r="N9" s="65"/>
      <c r="O9" s="9" t="str">
        <f t="shared" ref="O9:O19" si="1">IF(M9="","",IF(AND(M9&gt;=30%,M9&lt;=100%),"EXEQUÍVEL",IF(AND(M9&gt;100%,M9&lt;=130%),"ACEITÁVEL",IF(AND(M9&gt;0.01%,M9&lt;30%),"INEXEQUÍVEL",IF(M9&gt;130%,"EXCESSIVAMENTE ELEVADO","")))))</f>
        <v/>
      </c>
      <c r="P9" s="1" t="str">
        <f t="shared" ref="P9:P19" si="2">IF(O9="","",IF(OR(O9="INEXEQUÍVEL",O9="EXCESSIVAMENTE ELEVADO"),"",J9))</f>
        <v/>
      </c>
    </row>
    <row r="10" spans="1:19" s="2" customFormat="1" ht="33.75" customHeight="1" x14ac:dyDescent="0.25">
      <c r="A10" s="96"/>
      <c r="B10" s="96"/>
      <c r="C10" s="96"/>
      <c r="D10" s="60"/>
      <c r="E10" s="61"/>
      <c r="F10" s="60"/>
      <c r="G10" s="62"/>
      <c r="H10" s="63"/>
      <c r="I10" s="3"/>
      <c r="J10" s="1"/>
      <c r="K10" s="87"/>
      <c r="L10" s="8" t="str">
        <f>IF($K$8=3,ROUND(AVERAGE(J8:J9),2),IF($K$8=4,ROUND(AVERAGE(J8:J9,J11),2),IF($K$8=5,ROUND(AVERAGE(J8:J9,J11:J12),2),IF($K$8=6,ROUND(AVERAGE(J8:J9,J11:J13),2),IF($K$8=7,ROUND(AVERAGE(J8:J9,J11:J14),2),IF($K$8=8,ROUND(AVERAGE(J8:J9,J11:J15),2),IF($K$8=9,ROUND(AVERAGE(J8:J9,J11:J16),2),IF($K$8=10,ROUND(AVERAGE(J8:J9,J11:J17),2),IF($K$8=11,ROUND(AVERAGE(J8:J9,J11:J18),2),IF($K$8=12,ROUND(AVERAGE(J8:J9,J11:J19),2),IF($K$8&lt;3,"","")))))))))))</f>
        <v/>
      </c>
      <c r="M10" s="64" t="str">
        <f t="shared" si="0"/>
        <v/>
      </c>
      <c r="N10" s="65"/>
      <c r="O10" s="9" t="str">
        <f t="shared" si="1"/>
        <v/>
      </c>
      <c r="P10" s="1" t="str">
        <f t="shared" si="2"/>
        <v/>
      </c>
      <c r="S10" s="4"/>
    </row>
    <row r="11" spans="1:19" s="2" customFormat="1" ht="33.75" customHeight="1" x14ac:dyDescent="0.25">
      <c r="A11" s="96"/>
      <c r="B11" s="96"/>
      <c r="C11" s="96"/>
      <c r="D11" s="60"/>
      <c r="E11" s="61"/>
      <c r="F11" s="60"/>
      <c r="G11" s="62"/>
      <c r="H11" s="63"/>
      <c r="I11" s="3"/>
      <c r="J11" s="1"/>
      <c r="K11" s="87"/>
      <c r="L11" s="8" t="str">
        <f>IF($K$8=4,ROUND(AVERAGE(J8:J10),2),IF($K$8=5,ROUND(AVERAGE(J8:J10,J12),2),IF($K$8=6,ROUND(AVERAGE(J8:J10,J12:J13),2),IF($K$8=7,ROUND(AVERAGE(J8:J10,J12:J14),2),IF($K$8=8,ROUND(AVERAGE(J8:J10,J12:J15),2),IF($K$8=9,ROUND(AVERAGE(J8:J10,J12:J16),2),IF($K$8=10,ROUND(AVERAGE(J8:J10,J12:J17),2),IF($K$8=11,ROUND(AVERAGE(J8:J10,J12:J18),2),IF($K$8=12,ROUND(AVERAGE(J8:J10,J12:J19),2),IF($K$8&lt;3,"",""))))))))))</f>
        <v/>
      </c>
      <c r="M11" s="64" t="str">
        <f t="shared" si="0"/>
        <v/>
      </c>
      <c r="N11" s="65"/>
      <c r="O11" s="9" t="str">
        <f t="shared" si="1"/>
        <v/>
      </c>
      <c r="P11" s="1" t="str">
        <f t="shared" si="2"/>
        <v/>
      </c>
    </row>
    <row r="12" spans="1:19" s="2" customFormat="1" ht="33.75" customHeight="1" x14ac:dyDescent="0.25">
      <c r="A12" s="96"/>
      <c r="B12" s="96"/>
      <c r="C12" s="96"/>
      <c r="D12" s="60"/>
      <c r="E12" s="61"/>
      <c r="F12" s="60"/>
      <c r="G12" s="62"/>
      <c r="H12" s="63"/>
      <c r="I12" s="3"/>
      <c r="J12" s="1"/>
      <c r="K12" s="87"/>
      <c r="L12" s="8" t="str">
        <f>IF($K$8=5,ROUND(AVERAGE(J8:J11),2),IF($K$8=6,ROUND(AVERAGE(J8:J11,J13),2),IF($K$8=7,ROUND(AVERAGE(J8:J11,J13:J14),2),IF($K$8=8,ROUND(AVERAGE(J8:J11,J13:J15),2),IF($K$8=9,ROUND(AVERAGE(J8:J11,J13:J16),2),IF($K$8=10,ROUND(AVERAGE(J8:J11,J13:J17),2),IF($K$8=11,ROUND(AVERAGE(J8:J11,J13:J18),2),IF($K$8=12,ROUND(AVERAGE(J8:J11,J13:J19),2),IF($K$8&lt;3,"","")))))))))</f>
        <v/>
      </c>
      <c r="M12" s="64" t="str">
        <f t="shared" si="0"/>
        <v/>
      </c>
      <c r="N12" s="65"/>
      <c r="O12" s="9" t="str">
        <f t="shared" si="1"/>
        <v/>
      </c>
      <c r="P12" s="1" t="str">
        <f t="shared" si="2"/>
        <v/>
      </c>
    </row>
    <row r="13" spans="1:19" s="2" customFormat="1" ht="33.75" customHeight="1" x14ac:dyDescent="0.25">
      <c r="A13" s="96"/>
      <c r="B13" s="96"/>
      <c r="C13" s="96"/>
      <c r="D13" s="60"/>
      <c r="E13" s="61"/>
      <c r="F13" s="60"/>
      <c r="G13" s="62"/>
      <c r="H13" s="63"/>
      <c r="I13" s="3"/>
      <c r="J13" s="1"/>
      <c r="K13" s="87"/>
      <c r="L13" s="8" t="str">
        <f>IF($K$8=6,ROUND(AVERAGE(J8:J12),2),IF($K$8=7,ROUND(AVERAGE(J8:J12,J14),2),IF($K$8=8,ROUND(AVERAGE(J8:J12,J14:J15),2),IF($K$8=9,ROUND(AVERAGE(J8:J12,J14:J16),2),IF($K$8=10,ROUND(AVERAGE(J8:J12,J14:J17),2),IF($K$8=11,ROUND(AVERAGE(J8:J12,J14:J18),2),IF($K$8=12,ROUND(AVERAGE(J8:J12,J14:J19),2),IF($K$8&lt;3,"",""))))))))</f>
        <v/>
      </c>
      <c r="M13" s="64" t="str">
        <f t="shared" si="0"/>
        <v/>
      </c>
      <c r="N13" s="65"/>
      <c r="O13" s="9" t="str">
        <f t="shared" si="1"/>
        <v/>
      </c>
      <c r="P13" s="1" t="str">
        <f t="shared" si="2"/>
        <v/>
      </c>
    </row>
    <row r="14" spans="1:19" s="2" customFormat="1" ht="33.75" customHeight="1" x14ac:dyDescent="0.25">
      <c r="A14" s="96"/>
      <c r="B14" s="96"/>
      <c r="C14" s="96"/>
      <c r="D14" s="60"/>
      <c r="E14" s="61"/>
      <c r="F14" s="60"/>
      <c r="G14" s="62"/>
      <c r="H14" s="63"/>
      <c r="I14" s="3"/>
      <c r="J14" s="1"/>
      <c r="K14" s="87"/>
      <c r="L14" s="8" t="str">
        <f>IF($K$8=7,ROUND(AVERAGE(J8:J13),2),IF($K$8=8,ROUND(AVERAGE(J8:J13,J15),2),IF($K$8=9,ROUND(AVERAGE(J8:J13,J16),2),IF($K$8=10,ROUND(AVERAGE(J8:J13,J17),2),IF($K$8=11,ROUND(AVERAGE(J8:J13,J15:J18),2),IF($K$8=12,ROUND(AVERAGE(J8:J13,J15:J19),2),IF($K$8&lt;3,"","")))))))</f>
        <v/>
      </c>
      <c r="M14" s="64" t="str">
        <f t="shared" si="0"/>
        <v/>
      </c>
      <c r="N14" s="65"/>
      <c r="O14" s="9" t="str">
        <f t="shared" si="1"/>
        <v/>
      </c>
      <c r="P14" s="1" t="str">
        <f t="shared" si="2"/>
        <v/>
      </c>
    </row>
    <row r="15" spans="1:19" s="2" customFormat="1" ht="33.75" customHeight="1" x14ac:dyDescent="0.25">
      <c r="A15" s="96"/>
      <c r="B15" s="96"/>
      <c r="C15" s="96"/>
      <c r="D15" s="60"/>
      <c r="E15" s="61"/>
      <c r="F15" s="60"/>
      <c r="G15" s="62"/>
      <c r="H15" s="63"/>
      <c r="I15" s="3"/>
      <c r="J15" s="1"/>
      <c r="K15" s="87"/>
      <c r="L15" s="8" t="str">
        <f>IF($K$8=8,ROUND(AVERAGE(J8:J14),2),IF($K$8=9,ROUND(AVERAGE(J8:J14,J16,J17),2),IF($K$8=10,ROUND(AVERAGE(J8:J14,J16:J17),2),IF($K$8=11,ROUND(AVERAGE(J8:J14,J16:J18),2),IF($K$8=12,ROUND(AVERAGE(J8:J14,J16:J19),2),IF($K$8&lt;3,"",""))))))</f>
        <v/>
      </c>
      <c r="M15" s="64" t="str">
        <f t="shared" si="0"/>
        <v/>
      </c>
      <c r="N15" s="65"/>
      <c r="O15" s="9" t="str">
        <f t="shared" si="1"/>
        <v/>
      </c>
      <c r="P15" s="1" t="str">
        <f t="shared" si="2"/>
        <v/>
      </c>
    </row>
    <row r="16" spans="1:19" s="2" customFormat="1" ht="33.75" customHeight="1" x14ac:dyDescent="0.25">
      <c r="A16" s="96"/>
      <c r="B16" s="96"/>
      <c r="C16" s="96"/>
      <c r="D16" s="60"/>
      <c r="E16" s="61"/>
      <c r="F16" s="60"/>
      <c r="G16" s="62"/>
      <c r="H16" s="63"/>
      <c r="I16" s="3"/>
      <c r="J16" s="1"/>
      <c r="K16" s="87"/>
      <c r="L16" s="8" t="str">
        <f>IF($K$8=9,ROUND(AVERAGE(J8:J15),2),IF($K$8=10,ROUND(AVERAGE(J8:J15,J17),2),IF($K$8=11,ROUND(AVERAGE(J8:J15,J17:J18),2),IF($K$8=12,ROUND(AVERAGE(J8:J15,J17:J19),2),IF($K$8&lt;3,"","")))))</f>
        <v/>
      </c>
      <c r="M16" s="64" t="str">
        <f t="shared" si="0"/>
        <v/>
      </c>
      <c r="N16" s="65"/>
      <c r="O16" s="9" t="str">
        <f t="shared" si="1"/>
        <v/>
      </c>
      <c r="P16" s="1" t="str">
        <f t="shared" si="2"/>
        <v/>
      </c>
    </row>
    <row r="17" spans="1:16" s="2" customFormat="1" ht="33.75" customHeight="1" x14ac:dyDescent="0.25">
      <c r="A17" s="96"/>
      <c r="B17" s="96"/>
      <c r="C17" s="96"/>
      <c r="D17" s="60"/>
      <c r="E17" s="61"/>
      <c r="F17" s="60"/>
      <c r="G17" s="62"/>
      <c r="H17" s="63"/>
      <c r="I17" s="3"/>
      <c r="J17" s="1"/>
      <c r="K17" s="87"/>
      <c r="L17" s="8" t="str">
        <f>IF($K$8=10,ROUND(AVERAGE(J8:J16),2),IF($K$8=11,ROUND(AVERAGE(J8:J16,J18),2),IF($K$8=12,ROUND(AVERAGE(J8:J16,J18:J19),2),IF($K$8&lt;3,"",""))))</f>
        <v/>
      </c>
      <c r="M17" s="64" t="str">
        <f t="shared" si="0"/>
        <v/>
      </c>
      <c r="N17" s="65"/>
      <c r="O17" s="9" t="str">
        <f t="shared" si="1"/>
        <v/>
      </c>
      <c r="P17" s="1" t="str">
        <f t="shared" si="2"/>
        <v/>
      </c>
    </row>
    <row r="18" spans="1:16" s="2" customFormat="1" ht="33.75" customHeight="1" x14ac:dyDescent="0.25">
      <c r="A18" s="96"/>
      <c r="B18" s="96"/>
      <c r="C18" s="96"/>
      <c r="D18" s="60"/>
      <c r="E18" s="61"/>
      <c r="F18" s="60"/>
      <c r="G18" s="62"/>
      <c r="H18" s="63"/>
      <c r="I18" s="3"/>
      <c r="J18" s="1"/>
      <c r="K18" s="87"/>
      <c r="L18" s="8" t="str">
        <f>IF($K$8=11,ROUND(AVERAGE(J8:J17),2),IF($K$8=12,ROUND(AVERAGE(J8:J17,J19),2),IF($K$8&lt;3,"","")))</f>
        <v/>
      </c>
      <c r="M18" s="64" t="str">
        <f t="shared" si="0"/>
        <v/>
      </c>
      <c r="N18" s="65"/>
      <c r="O18" s="9" t="str">
        <f t="shared" si="1"/>
        <v/>
      </c>
      <c r="P18" s="1" t="str">
        <f t="shared" si="2"/>
        <v/>
      </c>
    </row>
    <row r="19" spans="1:16" s="2" customFormat="1" ht="33.75" customHeight="1" x14ac:dyDescent="0.25">
      <c r="A19" s="96"/>
      <c r="B19" s="96"/>
      <c r="C19" s="96"/>
      <c r="D19" s="60"/>
      <c r="E19" s="61"/>
      <c r="F19" s="60"/>
      <c r="G19" s="62"/>
      <c r="H19" s="63"/>
      <c r="I19" s="3"/>
      <c r="J19" s="1"/>
      <c r="K19" s="88"/>
      <c r="L19" s="8" t="str">
        <f>IF($K$8=12,ROUND(AVERAGE(J8:J18),2),IF($K$8&lt;3,"",""))</f>
        <v/>
      </c>
      <c r="M19" s="64" t="str">
        <f t="shared" si="0"/>
        <v/>
      </c>
      <c r="N19" s="65"/>
      <c r="O19" s="9" t="str">
        <f t="shared" si="1"/>
        <v/>
      </c>
      <c r="P19" s="1" t="str">
        <f t="shared" si="2"/>
        <v/>
      </c>
    </row>
    <row r="20" spans="1:16" s="2" customFormat="1" ht="7.5" customHeight="1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  <row r="21" spans="1:16" s="2" customFormat="1" ht="22.5" customHeight="1" x14ac:dyDescent="0.25">
      <c r="A21" s="92" t="s">
        <v>36</v>
      </c>
      <c r="B21" s="92"/>
      <c r="C21" s="92"/>
      <c r="D21" s="92"/>
      <c r="E21" s="92"/>
      <c r="F21" s="92"/>
      <c r="G21" s="56"/>
      <c r="H21" s="67"/>
      <c r="I21" s="67"/>
      <c r="J21" s="67"/>
      <c r="K21" s="67"/>
      <c r="L21" s="67"/>
      <c r="M21" s="68" t="s">
        <v>21</v>
      </c>
      <c r="N21" s="69"/>
      <c r="O21" s="14" t="str">
        <f>IF($P$21=0,"",$P$21)</f>
        <v/>
      </c>
      <c r="P21" s="13">
        <f>COUNT(P8:P19)</f>
        <v>0</v>
      </c>
    </row>
    <row r="22" spans="1:16" s="2" customFormat="1" ht="22.5" customHeight="1" x14ac:dyDescent="0.25">
      <c r="A22" s="90" t="s">
        <v>20</v>
      </c>
      <c r="B22" s="90"/>
      <c r="C22" s="90"/>
      <c r="D22" s="90"/>
      <c r="E22" s="90"/>
      <c r="F22" s="90"/>
      <c r="G22" s="56"/>
      <c r="H22" s="67"/>
      <c r="I22" s="67"/>
      <c r="J22" s="67"/>
      <c r="K22" s="67"/>
      <c r="L22" s="67"/>
      <c r="M22" s="66"/>
      <c r="N22" s="66"/>
      <c r="O22" s="66"/>
    </row>
    <row r="23" spans="1:16" s="2" customFormat="1" ht="22.5" customHeight="1" x14ac:dyDescent="0.25">
      <c r="A23" s="90"/>
      <c r="B23" s="90"/>
      <c r="C23" s="90"/>
      <c r="D23" s="90"/>
      <c r="E23" s="90"/>
      <c r="F23" s="90"/>
      <c r="G23" s="54" t="str">
        <f>IF(OR($J$8="",$P$21&gt;=3),"","NECESSÁRIO JUSTIFICAR NOS AUTOS A DETERMINAÇÃO DE PREÇO ESTIMADO COM BASE EM MENOS DE 3 (TRÊS) PREÇOS VÁLIDOS (Art. 6º, § 5º da IN SEGES/ME nº 65/2021)")</f>
        <v/>
      </c>
      <c r="H23" s="55"/>
      <c r="I23" s="55"/>
      <c r="J23" s="55"/>
      <c r="K23" s="55"/>
      <c r="L23" s="55"/>
      <c r="M23" s="55"/>
      <c r="N23" s="55"/>
      <c r="O23" s="55"/>
    </row>
    <row r="24" spans="1:16" s="2" customFormat="1" ht="22.5" customHeight="1" x14ac:dyDescent="0.25">
      <c r="A24" s="90"/>
      <c r="B24" s="90"/>
      <c r="C24" s="90"/>
      <c r="D24" s="90"/>
      <c r="E24" s="90"/>
      <c r="F24" s="90"/>
      <c r="G24" s="56"/>
      <c r="H24" s="73"/>
      <c r="I24" s="71"/>
      <c r="J24" s="71"/>
      <c r="K24" s="71"/>
      <c r="L24" s="71"/>
      <c r="M24" s="71"/>
      <c r="N24" s="71"/>
      <c r="O24" s="71"/>
    </row>
    <row r="25" spans="1:16" s="2" customFormat="1" ht="11.25" customHeight="1" x14ac:dyDescent="0.25">
      <c r="A25" s="90"/>
      <c r="B25" s="90"/>
      <c r="C25" s="90"/>
      <c r="D25" s="90"/>
      <c r="E25" s="90"/>
      <c r="F25" s="90"/>
      <c r="G25" s="56"/>
      <c r="H25" s="73"/>
      <c r="I25" s="71"/>
      <c r="J25" s="71"/>
      <c r="K25" s="71"/>
      <c r="L25" s="71"/>
      <c r="M25" s="71"/>
      <c r="N25" s="71"/>
      <c r="O25" s="71"/>
    </row>
    <row r="26" spans="1:16" s="2" customFormat="1" ht="11.25" customHeight="1" x14ac:dyDescent="0.25">
      <c r="A26" s="74" t="s">
        <v>32</v>
      </c>
      <c r="B26" s="75"/>
      <c r="C26" s="75"/>
      <c r="D26" s="75"/>
      <c r="E26" s="75"/>
      <c r="F26" s="76"/>
      <c r="G26" s="56"/>
      <c r="H26" s="73"/>
      <c r="I26" s="71"/>
      <c r="J26" s="71"/>
      <c r="K26" s="71"/>
      <c r="L26" s="71"/>
      <c r="M26" s="71"/>
      <c r="N26" s="71"/>
      <c r="O26" s="71"/>
    </row>
    <row r="27" spans="1:16" s="2" customFormat="1" ht="11.25" customHeight="1" x14ac:dyDescent="0.25">
      <c r="A27" s="77"/>
      <c r="B27" s="78"/>
      <c r="C27" s="78"/>
      <c r="D27" s="78"/>
      <c r="E27" s="78"/>
      <c r="F27" s="79"/>
      <c r="G27" s="56"/>
      <c r="H27" s="73"/>
      <c r="I27" s="72"/>
      <c r="J27" s="72"/>
      <c r="K27" s="72"/>
      <c r="L27" s="72"/>
      <c r="M27" s="72"/>
      <c r="N27" s="72"/>
      <c r="O27" s="72"/>
    </row>
    <row r="28" spans="1:16" ht="18.75" customHeight="1" x14ac:dyDescent="0.2">
      <c r="A28" s="85" t="s">
        <v>13</v>
      </c>
      <c r="B28" s="85"/>
      <c r="C28" s="85"/>
      <c r="D28" s="85"/>
      <c r="E28" s="85"/>
      <c r="F28" s="11" t="str">
        <f>IF($P$21&lt;2,"",_xlfn.STDEV.S(P8:P19)/ROUND(AVERAGE(P8:P19),2))</f>
        <v/>
      </c>
      <c r="G28" s="56"/>
      <c r="H28" s="73"/>
      <c r="I28" s="81" t="s">
        <v>27</v>
      </c>
      <c r="J28" s="82"/>
      <c r="K28" s="82"/>
      <c r="L28" s="82"/>
      <c r="M28" s="82"/>
      <c r="N28" s="82"/>
      <c r="O28" s="83"/>
    </row>
    <row r="29" spans="1:16" ht="18.75" customHeight="1" x14ac:dyDescent="0.2">
      <c r="A29" s="85" t="s">
        <v>19</v>
      </c>
      <c r="B29" s="85"/>
      <c r="C29" s="85"/>
      <c r="D29" s="85"/>
      <c r="E29" s="85"/>
      <c r="F29" s="10" t="str">
        <f>IF($P$21=0,"",SMALL(P8:P19,1))</f>
        <v/>
      </c>
      <c r="G29" s="56"/>
      <c r="H29" s="73"/>
      <c r="I29" s="52" t="s">
        <v>28</v>
      </c>
      <c r="J29" s="57"/>
      <c r="K29" s="58"/>
      <c r="L29" s="58"/>
      <c r="M29" s="59"/>
      <c r="N29" s="18" t="s">
        <v>11</v>
      </c>
      <c r="O29" s="51"/>
    </row>
    <row r="30" spans="1:16" ht="18.75" customHeight="1" x14ac:dyDescent="0.2">
      <c r="A30" s="85" t="s">
        <v>14</v>
      </c>
      <c r="B30" s="85"/>
      <c r="C30" s="85"/>
      <c r="D30" s="85"/>
      <c r="E30" s="85"/>
      <c r="F30" s="10" t="str">
        <f>IF($F$28="","",ROUND(AVERAGE(P8:P19),2))</f>
        <v/>
      </c>
      <c r="G30" s="56"/>
      <c r="H30" s="73"/>
      <c r="I30" s="52" t="s">
        <v>28</v>
      </c>
      <c r="J30" s="57"/>
      <c r="K30" s="58"/>
      <c r="L30" s="58"/>
      <c r="M30" s="59"/>
      <c r="N30" s="18" t="s">
        <v>11</v>
      </c>
      <c r="O30" s="51"/>
    </row>
    <row r="31" spans="1:16" ht="18.75" customHeight="1" x14ac:dyDescent="0.2">
      <c r="A31" s="85" t="s">
        <v>15</v>
      </c>
      <c r="B31" s="85"/>
      <c r="C31" s="85"/>
      <c r="D31" s="85"/>
      <c r="E31" s="85"/>
      <c r="F31" s="10" t="str">
        <f>IF($F$28="","",ROUND(MEDIAN(P8:P19),2))</f>
        <v/>
      </c>
      <c r="G31" s="56"/>
      <c r="H31" s="73"/>
      <c r="I31" s="52" t="s">
        <v>28</v>
      </c>
      <c r="J31" s="57"/>
      <c r="K31" s="58"/>
      <c r="L31" s="58"/>
      <c r="M31" s="59"/>
      <c r="N31" s="18" t="s">
        <v>11</v>
      </c>
      <c r="O31" s="51"/>
    </row>
    <row r="32" spans="1:16" ht="67.5" customHeight="1" x14ac:dyDescent="0.2">
      <c r="A32" s="80" t="s">
        <v>22</v>
      </c>
      <c r="B32" s="80"/>
      <c r="C32" s="80"/>
      <c r="D32" s="80"/>
      <c r="E32" s="80"/>
      <c r="F32" s="80"/>
      <c r="G32" s="56"/>
      <c r="H32" s="73"/>
      <c r="I32" s="94"/>
      <c r="J32" s="94"/>
      <c r="K32" s="94"/>
      <c r="L32" s="94"/>
      <c r="M32" s="94"/>
      <c r="N32" s="94"/>
      <c r="O32" s="94"/>
    </row>
    <row r="33" spans="1:15" ht="18.75" customHeight="1" x14ac:dyDescent="0.2">
      <c r="A33" s="93" t="s">
        <v>26</v>
      </c>
      <c r="B33" s="93"/>
      <c r="C33" s="93"/>
      <c r="D33" s="93"/>
      <c r="E33" s="93"/>
      <c r="F33" s="10" t="str">
        <f>IF($F$28&lt;=1%,$F$29,IF(AND($F$28&gt;1%,$F$28&lt;=25%),$F$30,$F$31))</f>
        <v/>
      </c>
      <c r="G33" s="56"/>
      <c r="H33" s="73"/>
      <c r="I33" s="95"/>
      <c r="J33" s="95"/>
      <c r="K33" s="95"/>
      <c r="L33" s="95"/>
      <c r="M33" s="95"/>
      <c r="N33" s="95"/>
      <c r="O33" s="95"/>
    </row>
    <row r="34" spans="1:15" ht="7.5" customHeight="1" x14ac:dyDescent="0.2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</row>
    <row r="35" spans="1:15" s="7" customFormat="1" ht="15" customHeight="1" x14ac:dyDescent="0.2">
      <c r="A35" s="91" t="s">
        <v>35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1:15" ht="7.5" customHeight="1" x14ac:dyDescent="0.2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5" s="5" customFormat="1" ht="90" customHeight="1" x14ac:dyDescent="0.25">
      <c r="A37" s="89" t="s">
        <v>34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</sheetData>
  <sheetProtection algorithmName="SHA-512" hashValue="3Djvq1XvzuRaAAPSs10xyIQ9ADkfoM7avM6o+ySyhEF+U35rCcrHyD3j70r5HEWrG0uUWop2HDzWWH04FRt7xQ==" saltValue="OdIFq7dVQ44IUoKWW+gLjQ==" spinCount="100000" sheet="1" objects="1" scenarios="1"/>
  <mergeCells count="65">
    <mergeCell ref="C5:O5"/>
    <mergeCell ref="A1:O1"/>
    <mergeCell ref="A2:O2"/>
    <mergeCell ref="B3:O3"/>
    <mergeCell ref="B4:G4"/>
    <mergeCell ref="H4:O4"/>
    <mergeCell ref="A6:O6"/>
    <mergeCell ref="A7:C7"/>
    <mergeCell ref="G7:H7"/>
    <mergeCell ref="M7:N7"/>
    <mergeCell ref="A8:C19"/>
    <mergeCell ref="D8:D19"/>
    <mergeCell ref="E8:E19"/>
    <mergeCell ref="F8:F19"/>
    <mergeCell ref="G8:H8"/>
    <mergeCell ref="K8:K19"/>
    <mergeCell ref="M8:N8"/>
    <mergeCell ref="G9:H9"/>
    <mergeCell ref="M9:N9"/>
    <mergeCell ref="G10:H10"/>
    <mergeCell ref="M10:N10"/>
    <mergeCell ref="G12:H12"/>
    <mergeCell ref="M12:N12"/>
    <mergeCell ref="G13:H13"/>
    <mergeCell ref="M13:N13"/>
    <mergeCell ref="G11:H11"/>
    <mergeCell ref="M11:N11"/>
    <mergeCell ref="G14:H14"/>
    <mergeCell ref="M14:N14"/>
    <mergeCell ref="G15:H15"/>
    <mergeCell ref="M15:N15"/>
    <mergeCell ref="G16:H16"/>
    <mergeCell ref="M16:N16"/>
    <mergeCell ref="G17:H17"/>
    <mergeCell ref="M17:N17"/>
    <mergeCell ref="A21:F21"/>
    <mergeCell ref="G21:L22"/>
    <mergeCell ref="M21:N21"/>
    <mergeCell ref="A22:F25"/>
    <mergeCell ref="M22:O22"/>
    <mergeCell ref="G18:H18"/>
    <mergeCell ref="M18:N18"/>
    <mergeCell ref="G19:H19"/>
    <mergeCell ref="M19:N19"/>
    <mergeCell ref="A20:O20"/>
    <mergeCell ref="G23:O23"/>
    <mergeCell ref="G24:G33"/>
    <mergeCell ref="H24:H33"/>
    <mergeCell ref="I24:O27"/>
    <mergeCell ref="A26:F27"/>
    <mergeCell ref="A28:E28"/>
    <mergeCell ref="I28:O28"/>
    <mergeCell ref="A29:E29"/>
    <mergeCell ref="J29:M29"/>
    <mergeCell ref="A30:E30"/>
    <mergeCell ref="A34:O34"/>
    <mergeCell ref="A35:O35"/>
    <mergeCell ref="A36:O36"/>
    <mergeCell ref="A37:O37"/>
    <mergeCell ref="J30:M30"/>
    <mergeCell ref="A31:E31"/>
    <mergeCell ref="J31:M31"/>
    <mergeCell ref="A32:F32"/>
    <mergeCell ref="I32:O33"/>
    <mergeCell ref="A33:E33"/>
  </mergeCells>
  <conditionalFormatting sqref="O8:O19">
    <cfRule type="cellIs" dxfId="64" priority="3" operator="equal">
      <formula>"INEXEQUÍVEL"</formula>
    </cfRule>
    <cfRule type="cellIs" dxfId="63" priority="4" operator="equal">
      <formula>"EXCESSIVAMENTE ELEVADO"</formula>
    </cfRule>
    <cfRule type="cellIs" dxfId="62" priority="5" operator="equal">
      <formula>"EXEQUÍVEL"</formula>
    </cfRule>
    <cfRule type="cellIs" dxfId="61" priority="6" operator="equal">
      <formula>"ACEITÁVEL"</formula>
    </cfRule>
  </conditionalFormatting>
  <conditionalFormatting sqref="O21">
    <cfRule type="iconSet" priority="2">
      <iconSet iconSet="3Symbols2">
        <cfvo type="percent" val="0"/>
        <cfvo type="num" val="1"/>
        <cfvo type="num" val="3"/>
      </iconSet>
    </cfRule>
  </conditionalFormatting>
  <conditionalFormatting sqref="G23">
    <cfRule type="containsText" dxfId="60" priority="1" operator="containsText" text="NECESSÁRIO JUSTIFICAR NOS AUTOS A DETERMINAÇÃO DE PREÇO ESTIMADO COM BASE EM MENOS DE 3 (TRÊS) PREÇOS VÁLIDOS (Art. 6º, § 5º da IN SEGES/ME nº 65/2021)">
      <formula>NOT(ISERROR(SEARCH("NECESSÁRIO JUSTIFICAR NOS AUTOS A DETERMINAÇÃO DE PREÇO ESTIMADO COM BASE EM MENOS DE 3 (TRÊS) PREÇOS VÁLIDOS (Art. 6º, § 5º da IN SEGES/ME nº 65/2021)",G23)))</formula>
    </cfRule>
  </conditionalFormatting>
  <printOptions horizontalCentered="1"/>
  <pageMargins left="0.39370078740157483" right="0.39370078740157483" top="0.74803149606299213" bottom="0.55118110236220474" header="0.31496062992125984" footer="0.31496062992125984"/>
  <pageSetup paperSize="9" scale="60" orientation="landscape" r:id="rId1"/>
  <headerFooter>
    <oddHeader>&amp;L&amp;G&amp;C&amp;"Spranq eco sans,Negrito"&amp;10SERVIÇO PÚBLICO FEDERAL
UNIVERSIDADE FEDERAL DO SUL E SUDESTE DO PARÁ&amp;"-,Regular"&amp;11
&amp;"Spranq eco sans,Regular"&amp;10Emitido em &amp;D às &amp;T&amp;R&amp;G</oddHeader>
    <oddFooter>&amp;L&amp;"Spranq eco sans,Regular"&amp;8Diretoria de Compras, Contratos e Convênios (DCO/PROAD) – Setor de Contratações
Modelo de Mapa de Avaliação de Preços: Serviços
Atualização: dezembro/2022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5D1A2-8971-429E-BA47-17F2F7048FC2}">
  <dimension ref="A1:S37"/>
  <sheetViews>
    <sheetView showGridLines="0" zoomScaleNormal="100" zoomScaleSheetLayoutView="100" workbookViewId="0">
      <selection sqref="A1:O1"/>
    </sheetView>
  </sheetViews>
  <sheetFormatPr defaultRowHeight="11.25" x14ac:dyDescent="0.2"/>
  <cols>
    <col min="1" max="1" width="15" style="6" customWidth="1"/>
    <col min="2" max="2" width="6.7109375" style="6" customWidth="1"/>
    <col min="3" max="3" width="14.28515625" style="6" customWidth="1"/>
    <col min="4" max="4" width="8.7109375" style="5" customWidth="1"/>
    <col min="5" max="5" width="10.7109375" style="5" customWidth="1"/>
    <col min="6" max="6" width="16.7109375" style="5" customWidth="1"/>
    <col min="7" max="7" width="12.5703125" style="5" customWidth="1"/>
    <col min="8" max="8" width="63.7109375" style="5" customWidth="1"/>
    <col min="9" max="9" width="12.42578125" style="5" customWidth="1"/>
    <col min="10" max="10" width="14.140625" style="5" customWidth="1"/>
    <col min="11" max="11" width="12.140625" style="5" hidden="1" customWidth="1"/>
    <col min="12" max="12" width="19.28515625" style="5" customWidth="1"/>
    <col min="13" max="13" width="12.140625" style="5" customWidth="1"/>
    <col min="14" max="14" width="6.42578125" style="5" customWidth="1"/>
    <col min="15" max="15" width="18.7109375" style="5" customWidth="1"/>
    <col min="16" max="16" width="14" style="6" hidden="1" customWidth="1"/>
    <col min="17" max="16384" width="9.140625" style="6"/>
  </cols>
  <sheetData>
    <row r="1" spans="1:19" s="2" customFormat="1" ht="15.75" customHeight="1" x14ac:dyDescent="0.25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9" s="2" customFormat="1" ht="7.5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9" s="2" customFormat="1" ht="31.5" customHeight="1" x14ac:dyDescent="0.25">
      <c r="A3" s="17" t="s">
        <v>5</v>
      </c>
      <c r="B3" s="106" t="str">
        <f>IF('ITEM 1'!B3="","",'ITEM 1'!B3)</f>
        <v/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8"/>
    </row>
    <row r="4" spans="1:19" s="2" customFormat="1" ht="15" customHeight="1" x14ac:dyDescent="0.25">
      <c r="A4" s="17" t="s">
        <v>6</v>
      </c>
      <c r="B4" s="106" t="str">
        <f>IF('ITEM 1'!B4="","",'ITEM 1'!B4)</f>
        <v/>
      </c>
      <c r="C4" s="107"/>
      <c r="D4" s="107"/>
      <c r="E4" s="107"/>
      <c r="F4" s="107"/>
      <c r="G4" s="108"/>
      <c r="H4" s="102"/>
      <c r="I4" s="103"/>
      <c r="J4" s="103"/>
      <c r="K4" s="103"/>
      <c r="L4" s="103"/>
      <c r="M4" s="103"/>
      <c r="N4" s="103"/>
      <c r="O4" s="103"/>
    </row>
    <row r="5" spans="1:19" s="2" customFormat="1" ht="15" x14ac:dyDescent="0.25">
      <c r="A5" s="17" t="s">
        <v>2</v>
      </c>
      <c r="B5" s="16" t="str">
        <f>IF('ITEM 13'!B5="","",'ITEM 13'!B5+1)</f>
        <v/>
      </c>
      <c r="C5" s="104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9" s="2" customFormat="1" ht="7.5" customHeight="1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9" s="2" customFormat="1" ht="39" customHeight="1" x14ac:dyDescent="0.25">
      <c r="A7" s="68" t="s">
        <v>23</v>
      </c>
      <c r="B7" s="98"/>
      <c r="C7" s="69"/>
      <c r="D7" s="53" t="s">
        <v>33</v>
      </c>
      <c r="E7" s="53" t="s">
        <v>1</v>
      </c>
      <c r="F7" s="53" t="s">
        <v>0</v>
      </c>
      <c r="G7" s="68" t="s">
        <v>12</v>
      </c>
      <c r="H7" s="69"/>
      <c r="I7" s="53" t="s">
        <v>25</v>
      </c>
      <c r="J7" s="53" t="s">
        <v>3</v>
      </c>
      <c r="K7" s="53" t="s">
        <v>17</v>
      </c>
      <c r="L7" s="53" t="s">
        <v>30</v>
      </c>
      <c r="M7" s="68" t="s">
        <v>31</v>
      </c>
      <c r="N7" s="69"/>
      <c r="O7" s="53" t="s">
        <v>4</v>
      </c>
      <c r="P7" s="12" t="s">
        <v>18</v>
      </c>
    </row>
    <row r="8" spans="1:19" s="2" customFormat="1" ht="33.75" customHeight="1" x14ac:dyDescent="0.25">
      <c r="A8" s="96"/>
      <c r="B8" s="96"/>
      <c r="C8" s="96"/>
      <c r="D8" s="60"/>
      <c r="E8" s="61"/>
      <c r="F8" s="60"/>
      <c r="G8" s="62" t="s">
        <v>24</v>
      </c>
      <c r="H8" s="63"/>
      <c r="I8" s="3"/>
      <c r="J8" s="1"/>
      <c r="K8" s="86">
        <f>COUNT(J8:J19)</f>
        <v>0</v>
      </c>
      <c r="L8" s="8" t="str">
        <f>IF($K$8=2,ROUND(AVERAGE(J9),2),IF($K$8=3,ROUND(AVERAGE(J9:J10),2),IF($K$8=4,ROUND(AVERAGE(J9:J11),2),IF($K$8=5,ROUND(AVERAGE(J9:J12),2),IF($K$8=6,ROUND(AVERAGE(J9:J13),2),IF($K$8=7,ROUND(AVERAGE(J9:J14),2),IF($K$8=8,ROUND(AVERAGE(J9:J15),2),IF($K$8=9,ROUND(AVERAGE(J9:J16),2),IF($K$8=10,ROUND(AVERAGE(J9:J17),2),IF($K$8=11,ROUND(AVERAGE(J9:J18),2),IF($K$8=12,ROUND(AVERAGE(J9:J19),2),IF($K$8&lt;3,"",""))))))))))))</f>
        <v/>
      </c>
      <c r="M8" s="64" t="str">
        <f>IF(OR($K$8&lt;2,J8=""),"",(ROUNDDOWN(J8/L8,2)))</f>
        <v/>
      </c>
      <c r="N8" s="65"/>
      <c r="O8" s="9" t="str">
        <f>IF(M8="","",IF(AND(M8&gt;=30%,M8&lt;=100%),"EXEQUÍVEL",IF(AND(M8&gt;100%,M8&lt;=130%),"ACEITÁVEL",IF(AND(M8&gt;0.01%,M8&lt;30%),"INEXEQUÍVEL",IF(M8&gt;130%,"EXCESSIVAMENTE ELEVADO","")))))</f>
        <v/>
      </c>
      <c r="P8" s="1" t="str">
        <f>IF(O8="","",IF(OR(O8="INEXEQUÍVEL",O8="EXCESSIVAMENTE ELEVADO"),"",J8))</f>
        <v/>
      </c>
    </row>
    <row r="9" spans="1:19" s="2" customFormat="1" ht="33.75" customHeight="1" x14ac:dyDescent="0.25">
      <c r="A9" s="96"/>
      <c r="B9" s="96"/>
      <c r="C9" s="96"/>
      <c r="D9" s="60"/>
      <c r="E9" s="61"/>
      <c r="F9" s="60"/>
      <c r="G9" s="62"/>
      <c r="H9" s="63"/>
      <c r="I9" s="3"/>
      <c r="J9" s="1"/>
      <c r="K9" s="87"/>
      <c r="L9" s="8" t="str">
        <f>IF($K$8=2,ROUND(AVERAGE(J8),2),IF($K$8=3,ROUND(AVERAGE(J8,J10),2),IF($K$8=4,ROUND(AVERAGE(J8,J10:J11),2),IF($K$8=5,ROUND(AVERAGE(J8,J10:J12),2),IF($K$8=6,ROUND(AVERAGE(J8,J10:J13),2),IF($K$8=7,ROUND(AVERAGE(J8,J10:J14),2),IF($K$8=8,ROUND(AVERAGE(J8,J10:J15),2),IF($K$8=9,ROUND(AVERAGE(J8,J10:J16),2),IF($K$8=10,ROUND(AVERAGE(J8,J10:J17),2),IF($K$8=11,ROUND(AVERAGE(J8,J10:J18),2),IF($K$8=12,ROUND(AVERAGE(J8,J10:J19),2),IF($K$8&lt;3,"",""))))))))))))</f>
        <v/>
      </c>
      <c r="M9" s="64" t="str">
        <f t="shared" ref="M9:M19" si="0">IF(OR($K$8&lt;2,J9=""),"",(ROUNDDOWN(J9/L9,2)))</f>
        <v/>
      </c>
      <c r="N9" s="65"/>
      <c r="O9" s="9" t="str">
        <f t="shared" ref="O9:O19" si="1">IF(M9="","",IF(AND(M9&gt;=30%,M9&lt;=100%),"EXEQUÍVEL",IF(AND(M9&gt;100%,M9&lt;=130%),"ACEITÁVEL",IF(AND(M9&gt;0.01%,M9&lt;30%),"INEXEQUÍVEL",IF(M9&gt;130%,"EXCESSIVAMENTE ELEVADO","")))))</f>
        <v/>
      </c>
      <c r="P9" s="1" t="str">
        <f t="shared" ref="P9:P19" si="2">IF(O9="","",IF(OR(O9="INEXEQUÍVEL",O9="EXCESSIVAMENTE ELEVADO"),"",J9))</f>
        <v/>
      </c>
    </row>
    <row r="10" spans="1:19" s="2" customFormat="1" ht="33.75" customHeight="1" x14ac:dyDescent="0.25">
      <c r="A10" s="96"/>
      <c r="B10" s="96"/>
      <c r="C10" s="96"/>
      <c r="D10" s="60"/>
      <c r="E10" s="61"/>
      <c r="F10" s="60"/>
      <c r="G10" s="62"/>
      <c r="H10" s="63"/>
      <c r="I10" s="3"/>
      <c r="J10" s="1"/>
      <c r="K10" s="87"/>
      <c r="L10" s="8" t="str">
        <f>IF($K$8=3,ROUND(AVERAGE(J8:J9),2),IF($K$8=4,ROUND(AVERAGE(J8:J9,J11),2),IF($K$8=5,ROUND(AVERAGE(J8:J9,J11:J12),2),IF($K$8=6,ROUND(AVERAGE(J8:J9,J11:J13),2),IF($K$8=7,ROUND(AVERAGE(J8:J9,J11:J14),2),IF($K$8=8,ROUND(AVERAGE(J8:J9,J11:J15),2),IF($K$8=9,ROUND(AVERAGE(J8:J9,J11:J16),2),IF($K$8=10,ROUND(AVERAGE(J8:J9,J11:J17),2),IF($K$8=11,ROUND(AVERAGE(J8:J9,J11:J18),2),IF($K$8=12,ROUND(AVERAGE(J8:J9,J11:J19),2),IF($K$8&lt;3,"","")))))))))))</f>
        <v/>
      </c>
      <c r="M10" s="64" t="str">
        <f t="shared" si="0"/>
        <v/>
      </c>
      <c r="N10" s="65"/>
      <c r="O10" s="9" t="str">
        <f t="shared" si="1"/>
        <v/>
      </c>
      <c r="P10" s="1" t="str">
        <f t="shared" si="2"/>
        <v/>
      </c>
      <c r="S10" s="4"/>
    </row>
    <row r="11" spans="1:19" s="2" customFormat="1" ht="33.75" customHeight="1" x14ac:dyDescent="0.25">
      <c r="A11" s="96"/>
      <c r="B11" s="96"/>
      <c r="C11" s="96"/>
      <c r="D11" s="60"/>
      <c r="E11" s="61"/>
      <c r="F11" s="60"/>
      <c r="G11" s="62"/>
      <c r="H11" s="63"/>
      <c r="I11" s="3"/>
      <c r="J11" s="1"/>
      <c r="K11" s="87"/>
      <c r="L11" s="8" t="str">
        <f>IF($K$8=4,ROUND(AVERAGE(J8:J10),2),IF($K$8=5,ROUND(AVERAGE(J8:J10,J12),2),IF($K$8=6,ROUND(AVERAGE(J8:J10,J12:J13),2),IF($K$8=7,ROUND(AVERAGE(J8:J10,J12:J14),2),IF($K$8=8,ROUND(AVERAGE(J8:J10,J12:J15),2),IF($K$8=9,ROUND(AVERAGE(J8:J10,J12:J16),2),IF($K$8=10,ROUND(AVERAGE(J8:J10,J12:J17),2),IF($K$8=11,ROUND(AVERAGE(J8:J10,J12:J18),2),IF($K$8=12,ROUND(AVERAGE(J8:J10,J12:J19),2),IF($K$8&lt;3,"",""))))))))))</f>
        <v/>
      </c>
      <c r="M11" s="64" t="str">
        <f t="shared" si="0"/>
        <v/>
      </c>
      <c r="N11" s="65"/>
      <c r="O11" s="9" t="str">
        <f t="shared" si="1"/>
        <v/>
      </c>
      <c r="P11" s="1" t="str">
        <f t="shared" si="2"/>
        <v/>
      </c>
    </row>
    <row r="12" spans="1:19" s="2" customFormat="1" ht="33.75" customHeight="1" x14ac:dyDescent="0.25">
      <c r="A12" s="96"/>
      <c r="B12" s="96"/>
      <c r="C12" s="96"/>
      <c r="D12" s="60"/>
      <c r="E12" s="61"/>
      <c r="F12" s="60"/>
      <c r="G12" s="62"/>
      <c r="H12" s="63"/>
      <c r="I12" s="3"/>
      <c r="J12" s="1"/>
      <c r="K12" s="87"/>
      <c r="L12" s="8" t="str">
        <f>IF($K$8=5,ROUND(AVERAGE(J8:J11),2),IF($K$8=6,ROUND(AVERAGE(J8:J11,J13),2),IF($K$8=7,ROUND(AVERAGE(J8:J11,J13:J14),2),IF($K$8=8,ROUND(AVERAGE(J8:J11,J13:J15),2),IF($K$8=9,ROUND(AVERAGE(J8:J11,J13:J16),2),IF($K$8=10,ROUND(AVERAGE(J8:J11,J13:J17),2),IF($K$8=11,ROUND(AVERAGE(J8:J11,J13:J18),2),IF($K$8=12,ROUND(AVERAGE(J8:J11,J13:J19),2),IF($K$8&lt;3,"","")))))))))</f>
        <v/>
      </c>
      <c r="M12" s="64" t="str">
        <f t="shared" si="0"/>
        <v/>
      </c>
      <c r="N12" s="65"/>
      <c r="O12" s="9" t="str">
        <f t="shared" si="1"/>
        <v/>
      </c>
      <c r="P12" s="1" t="str">
        <f t="shared" si="2"/>
        <v/>
      </c>
    </row>
    <row r="13" spans="1:19" s="2" customFormat="1" ht="33.75" customHeight="1" x14ac:dyDescent="0.25">
      <c r="A13" s="96"/>
      <c r="B13" s="96"/>
      <c r="C13" s="96"/>
      <c r="D13" s="60"/>
      <c r="E13" s="61"/>
      <c r="F13" s="60"/>
      <c r="G13" s="62"/>
      <c r="H13" s="63"/>
      <c r="I13" s="3"/>
      <c r="J13" s="1"/>
      <c r="K13" s="87"/>
      <c r="L13" s="8" t="str">
        <f>IF($K$8=6,ROUND(AVERAGE(J8:J12),2),IF($K$8=7,ROUND(AVERAGE(J8:J12,J14),2),IF($K$8=8,ROUND(AVERAGE(J8:J12,J14:J15),2),IF($K$8=9,ROUND(AVERAGE(J8:J12,J14:J16),2),IF($K$8=10,ROUND(AVERAGE(J8:J12,J14:J17),2),IF($K$8=11,ROUND(AVERAGE(J8:J12,J14:J18),2),IF($K$8=12,ROUND(AVERAGE(J8:J12,J14:J19),2),IF($K$8&lt;3,"",""))))))))</f>
        <v/>
      </c>
      <c r="M13" s="64" t="str">
        <f t="shared" si="0"/>
        <v/>
      </c>
      <c r="N13" s="65"/>
      <c r="O13" s="9" t="str">
        <f t="shared" si="1"/>
        <v/>
      </c>
      <c r="P13" s="1" t="str">
        <f t="shared" si="2"/>
        <v/>
      </c>
    </row>
    <row r="14" spans="1:19" s="2" customFormat="1" ht="33.75" customHeight="1" x14ac:dyDescent="0.25">
      <c r="A14" s="96"/>
      <c r="B14" s="96"/>
      <c r="C14" s="96"/>
      <c r="D14" s="60"/>
      <c r="E14" s="61"/>
      <c r="F14" s="60"/>
      <c r="G14" s="62"/>
      <c r="H14" s="63"/>
      <c r="I14" s="3"/>
      <c r="J14" s="1"/>
      <c r="K14" s="87"/>
      <c r="L14" s="8" t="str">
        <f>IF($K$8=7,ROUND(AVERAGE(J8:J13),2),IF($K$8=8,ROUND(AVERAGE(J8:J13,J15),2),IF($K$8=9,ROUND(AVERAGE(J8:J13,J16),2),IF($K$8=10,ROUND(AVERAGE(J8:J13,J17),2),IF($K$8=11,ROUND(AVERAGE(J8:J13,J15:J18),2),IF($K$8=12,ROUND(AVERAGE(J8:J13,J15:J19),2),IF($K$8&lt;3,"","")))))))</f>
        <v/>
      </c>
      <c r="M14" s="64" t="str">
        <f t="shared" si="0"/>
        <v/>
      </c>
      <c r="N14" s="65"/>
      <c r="O14" s="9" t="str">
        <f t="shared" si="1"/>
        <v/>
      </c>
      <c r="P14" s="1" t="str">
        <f t="shared" si="2"/>
        <v/>
      </c>
    </row>
    <row r="15" spans="1:19" s="2" customFormat="1" ht="33.75" customHeight="1" x14ac:dyDescent="0.25">
      <c r="A15" s="96"/>
      <c r="B15" s="96"/>
      <c r="C15" s="96"/>
      <c r="D15" s="60"/>
      <c r="E15" s="61"/>
      <c r="F15" s="60"/>
      <c r="G15" s="62"/>
      <c r="H15" s="63"/>
      <c r="I15" s="3"/>
      <c r="J15" s="1"/>
      <c r="K15" s="87"/>
      <c r="L15" s="8" t="str">
        <f>IF($K$8=8,ROUND(AVERAGE(J8:J14),2),IF($K$8=9,ROUND(AVERAGE(J8:J14,J16,J17),2),IF($K$8=10,ROUND(AVERAGE(J8:J14,J16:J17),2),IF($K$8=11,ROUND(AVERAGE(J8:J14,J16:J18),2),IF($K$8=12,ROUND(AVERAGE(J8:J14,J16:J19),2),IF($K$8&lt;3,"",""))))))</f>
        <v/>
      </c>
      <c r="M15" s="64" t="str">
        <f t="shared" si="0"/>
        <v/>
      </c>
      <c r="N15" s="65"/>
      <c r="O15" s="9" t="str">
        <f t="shared" si="1"/>
        <v/>
      </c>
      <c r="P15" s="1" t="str">
        <f t="shared" si="2"/>
        <v/>
      </c>
    </row>
    <row r="16" spans="1:19" s="2" customFormat="1" ht="33.75" customHeight="1" x14ac:dyDescent="0.25">
      <c r="A16" s="96"/>
      <c r="B16" s="96"/>
      <c r="C16" s="96"/>
      <c r="D16" s="60"/>
      <c r="E16" s="61"/>
      <c r="F16" s="60"/>
      <c r="G16" s="62"/>
      <c r="H16" s="63"/>
      <c r="I16" s="3"/>
      <c r="J16" s="1"/>
      <c r="K16" s="87"/>
      <c r="L16" s="8" t="str">
        <f>IF($K$8=9,ROUND(AVERAGE(J8:J15),2),IF($K$8=10,ROUND(AVERAGE(J8:J15,J17),2),IF($K$8=11,ROUND(AVERAGE(J8:J15,J17:J18),2),IF($K$8=12,ROUND(AVERAGE(J8:J15,J17:J19),2),IF($K$8&lt;3,"","")))))</f>
        <v/>
      </c>
      <c r="M16" s="64" t="str">
        <f t="shared" si="0"/>
        <v/>
      </c>
      <c r="N16" s="65"/>
      <c r="O16" s="9" t="str">
        <f t="shared" si="1"/>
        <v/>
      </c>
      <c r="P16" s="1" t="str">
        <f t="shared" si="2"/>
        <v/>
      </c>
    </row>
    <row r="17" spans="1:16" s="2" customFormat="1" ht="33.75" customHeight="1" x14ac:dyDescent="0.25">
      <c r="A17" s="96"/>
      <c r="B17" s="96"/>
      <c r="C17" s="96"/>
      <c r="D17" s="60"/>
      <c r="E17" s="61"/>
      <c r="F17" s="60"/>
      <c r="G17" s="62"/>
      <c r="H17" s="63"/>
      <c r="I17" s="3"/>
      <c r="J17" s="1"/>
      <c r="K17" s="87"/>
      <c r="L17" s="8" t="str">
        <f>IF($K$8=10,ROUND(AVERAGE(J8:J16),2),IF($K$8=11,ROUND(AVERAGE(J8:J16,J18),2),IF($K$8=12,ROUND(AVERAGE(J8:J16,J18:J19),2),IF($K$8&lt;3,"",""))))</f>
        <v/>
      </c>
      <c r="M17" s="64" t="str">
        <f t="shared" si="0"/>
        <v/>
      </c>
      <c r="N17" s="65"/>
      <c r="O17" s="9" t="str">
        <f t="shared" si="1"/>
        <v/>
      </c>
      <c r="P17" s="1" t="str">
        <f t="shared" si="2"/>
        <v/>
      </c>
    </row>
    <row r="18" spans="1:16" s="2" customFormat="1" ht="33.75" customHeight="1" x14ac:dyDescent="0.25">
      <c r="A18" s="96"/>
      <c r="B18" s="96"/>
      <c r="C18" s="96"/>
      <c r="D18" s="60"/>
      <c r="E18" s="61"/>
      <c r="F18" s="60"/>
      <c r="G18" s="62"/>
      <c r="H18" s="63"/>
      <c r="I18" s="3"/>
      <c r="J18" s="1"/>
      <c r="K18" s="87"/>
      <c r="L18" s="8" t="str">
        <f>IF($K$8=11,ROUND(AVERAGE(J8:J17),2),IF($K$8=12,ROUND(AVERAGE(J8:J17,J19),2),IF($K$8&lt;3,"","")))</f>
        <v/>
      </c>
      <c r="M18" s="64" t="str">
        <f t="shared" si="0"/>
        <v/>
      </c>
      <c r="N18" s="65"/>
      <c r="O18" s="9" t="str">
        <f t="shared" si="1"/>
        <v/>
      </c>
      <c r="P18" s="1" t="str">
        <f t="shared" si="2"/>
        <v/>
      </c>
    </row>
    <row r="19" spans="1:16" s="2" customFormat="1" ht="33.75" customHeight="1" x14ac:dyDescent="0.25">
      <c r="A19" s="96"/>
      <c r="B19" s="96"/>
      <c r="C19" s="96"/>
      <c r="D19" s="60"/>
      <c r="E19" s="61"/>
      <c r="F19" s="60"/>
      <c r="G19" s="62"/>
      <c r="H19" s="63"/>
      <c r="I19" s="3"/>
      <c r="J19" s="1"/>
      <c r="K19" s="88"/>
      <c r="L19" s="8" t="str">
        <f>IF($K$8=12,ROUND(AVERAGE(J8:J18),2),IF($K$8&lt;3,"",""))</f>
        <v/>
      </c>
      <c r="M19" s="64" t="str">
        <f t="shared" si="0"/>
        <v/>
      </c>
      <c r="N19" s="65"/>
      <c r="O19" s="9" t="str">
        <f t="shared" si="1"/>
        <v/>
      </c>
      <c r="P19" s="1" t="str">
        <f t="shared" si="2"/>
        <v/>
      </c>
    </row>
    <row r="20" spans="1:16" s="2" customFormat="1" ht="7.5" customHeight="1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  <row r="21" spans="1:16" s="2" customFormat="1" ht="22.5" customHeight="1" x14ac:dyDescent="0.25">
      <c r="A21" s="92" t="s">
        <v>36</v>
      </c>
      <c r="B21" s="92"/>
      <c r="C21" s="92"/>
      <c r="D21" s="92"/>
      <c r="E21" s="92"/>
      <c r="F21" s="92"/>
      <c r="G21" s="56"/>
      <c r="H21" s="67"/>
      <c r="I21" s="67"/>
      <c r="J21" s="67"/>
      <c r="K21" s="67"/>
      <c r="L21" s="67"/>
      <c r="M21" s="68" t="s">
        <v>21</v>
      </c>
      <c r="N21" s="69"/>
      <c r="O21" s="14" t="str">
        <f>IF($P$21=0,"",$P$21)</f>
        <v/>
      </c>
      <c r="P21" s="13">
        <f>COUNT(P8:P19)</f>
        <v>0</v>
      </c>
    </row>
    <row r="22" spans="1:16" s="2" customFormat="1" ht="22.5" customHeight="1" x14ac:dyDescent="0.25">
      <c r="A22" s="90" t="s">
        <v>20</v>
      </c>
      <c r="B22" s="90"/>
      <c r="C22" s="90"/>
      <c r="D22" s="90"/>
      <c r="E22" s="90"/>
      <c r="F22" s="90"/>
      <c r="G22" s="56"/>
      <c r="H22" s="67"/>
      <c r="I22" s="67"/>
      <c r="J22" s="67"/>
      <c r="K22" s="67"/>
      <c r="L22" s="67"/>
      <c r="M22" s="66"/>
      <c r="N22" s="66"/>
      <c r="O22" s="66"/>
    </row>
    <row r="23" spans="1:16" s="2" customFormat="1" ht="22.5" customHeight="1" x14ac:dyDescent="0.25">
      <c r="A23" s="90"/>
      <c r="B23" s="90"/>
      <c r="C23" s="90"/>
      <c r="D23" s="90"/>
      <c r="E23" s="90"/>
      <c r="F23" s="90"/>
      <c r="G23" s="54" t="str">
        <f>IF(OR($J$8="",$P$21&gt;=3),"","NECESSÁRIO JUSTIFICAR NOS AUTOS A DETERMINAÇÃO DE PREÇO ESTIMADO COM BASE EM MENOS DE 3 (TRÊS) PREÇOS VÁLIDOS (Art. 6º, § 5º da IN SEGES/ME nº 65/2021)")</f>
        <v/>
      </c>
      <c r="H23" s="55"/>
      <c r="I23" s="55"/>
      <c r="J23" s="55"/>
      <c r="K23" s="55"/>
      <c r="L23" s="55"/>
      <c r="M23" s="55"/>
      <c r="N23" s="55"/>
      <c r="O23" s="55"/>
    </row>
    <row r="24" spans="1:16" s="2" customFormat="1" ht="22.5" customHeight="1" x14ac:dyDescent="0.25">
      <c r="A24" s="90"/>
      <c r="B24" s="90"/>
      <c r="C24" s="90"/>
      <c r="D24" s="90"/>
      <c r="E24" s="90"/>
      <c r="F24" s="90"/>
      <c r="G24" s="56"/>
      <c r="H24" s="73"/>
      <c r="I24" s="71"/>
      <c r="J24" s="71"/>
      <c r="K24" s="71"/>
      <c r="L24" s="71"/>
      <c r="M24" s="71"/>
      <c r="N24" s="71"/>
      <c r="O24" s="71"/>
    </row>
    <row r="25" spans="1:16" s="2" customFormat="1" ht="11.25" customHeight="1" x14ac:dyDescent="0.25">
      <c r="A25" s="90"/>
      <c r="B25" s="90"/>
      <c r="C25" s="90"/>
      <c r="D25" s="90"/>
      <c r="E25" s="90"/>
      <c r="F25" s="90"/>
      <c r="G25" s="56"/>
      <c r="H25" s="73"/>
      <c r="I25" s="71"/>
      <c r="J25" s="71"/>
      <c r="K25" s="71"/>
      <c r="L25" s="71"/>
      <c r="M25" s="71"/>
      <c r="N25" s="71"/>
      <c r="O25" s="71"/>
    </row>
    <row r="26" spans="1:16" s="2" customFormat="1" ht="11.25" customHeight="1" x14ac:dyDescent="0.25">
      <c r="A26" s="74" t="s">
        <v>32</v>
      </c>
      <c r="B26" s="75"/>
      <c r="C26" s="75"/>
      <c r="D26" s="75"/>
      <c r="E26" s="75"/>
      <c r="F26" s="76"/>
      <c r="G26" s="56"/>
      <c r="H26" s="73"/>
      <c r="I26" s="71"/>
      <c r="J26" s="71"/>
      <c r="K26" s="71"/>
      <c r="L26" s="71"/>
      <c r="M26" s="71"/>
      <c r="N26" s="71"/>
      <c r="O26" s="71"/>
    </row>
    <row r="27" spans="1:16" s="2" customFormat="1" ht="11.25" customHeight="1" x14ac:dyDescent="0.25">
      <c r="A27" s="77"/>
      <c r="B27" s="78"/>
      <c r="C27" s="78"/>
      <c r="D27" s="78"/>
      <c r="E27" s="78"/>
      <c r="F27" s="79"/>
      <c r="G27" s="56"/>
      <c r="H27" s="73"/>
      <c r="I27" s="72"/>
      <c r="J27" s="72"/>
      <c r="K27" s="72"/>
      <c r="L27" s="72"/>
      <c r="M27" s="72"/>
      <c r="N27" s="72"/>
      <c r="O27" s="72"/>
    </row>
    <row r="28" spans="1:16" ht="18.75" customHeight="1" x14ac:dyDescent="0.2">
      <c r="A28" s="85" t="s">
        <v>13</v>
      </c>
      <c r="B28" s="85"/>
      <c r="C28" s="85"/>
      <c r="D28" s="85"/>
      <c r="E28" s="85"/>
      <c r="F28" s="11" t="str">
        <f>IF($P$21&lt;2,"",_xlfn.STDEV.S(P8:P19)/ROUND(AVERAGE(P8:P19),2))</f>
        <v/>
      </c>
      <c r="G28" s="56"/>
      <c r="H28" s="73"/>
      <c r="I28" s="81" t="s">
        <v>27</v>
      </c>
      <c r="J28" s="82"/>
      <c r="K28" s="82"/>
      <c r="L28" s="82"/>
      <c r="M28" s="82"/>
      <c r="N28" s="82"/>
      <c r="O28" s="83"/>
    </row>
    <row r="29" spans="1:16" ht="18.75" customHeight="1" x14ac:dyDescent="0.2">
      <c r="A29" s="85" t="s">
        <v>19</v>
      </c>
      <c r="B29" s="85"/>
      <c r="C29" s="85"/>
      <c r="D29" s="85"/>
      <c r="E29" s="85"/>
      <c r="F29" s="10" t="str">
        <f>IF($P$21=0,"",SMALL(P8:P19,1))</f>
        <v/>
      </c>
      <c r="G29" s="56"/>
      <c r="H29" s="73"/>
      <c r="I29" s="52" t="s">
        <v>28</v>
      </c>
      <c r="J29" s="57"/>
      <c r="K29" s="58"/>
      <c r="L29" s="58"/>
      <c r="M29" s="59"/>
      <c r="N29" s="18" t="s">
        <v>11</v>
      </c>
      <c r="O29" s="51"/>
    </row>
    <row r="30" spans="1:16" ht="18.75" customHeight="1" x14ac:dyDescent="0.2">
      <c r="A30" s="85" t="s">
        <v>14</v>
      </c>
      <c r="B30" s="85"/>
      <c r="C30" s="85"/>
      <c r="D30" s="85"/>
      <c r="E30" s="85"/>
      <c r="F30" s="10" t="str">
        <f>IF($F$28="","",ROUND(AVERAGE(P8:P19),2))</f>
        <v/>
      </c>
      <c r="G30" s="56"/>
      <c r="H30" s="73"/>
      <c r="I30" s="52" t="s">
        <v>28</v>
      </c>
      <c r="J30" s="57"/>
      <c r="K30" s="58"/>
      <c r="L30" s="58"/>
      <c r="M30" s="59"/>
      <c r="N30" s="18" t="s">
        <v>11</v>
      </c>
      <c r="O30" s="51"/>
    </row>
    <row r="31" spans="1:16" ht="18.75" customHeight="1" x14ac:dyDescent="0.2">
      <c r="A31" s="85" t="s">
        <v>15</v>
      </c>
      <c r="B31" s="85"/>
      <c r="C31" s="85"/>
      <c r="D31" s="85"/>
      <c r="E31" s="85"/>
      <c r="F31" s="10" t="str">
        <f>IF($F$28="","",ROUND(MEDIAN(P8:P19),2))</f>
        <v/>
      </c>
      <c r="G31" s="56"/>
      <c r="H31" s="73"/>
      <c r="I31" s="52" t="s">
        <v>28</v>
      </c>
      <c r="J31" s="57"/>
      <c r="K31" s="58"/>
      <c r="L31" s="58"/>
      <c r="M31" s="59"/>
      <c r="N31" s="18" t="s">
        <v>11</v>
      </c>
      <c r="O31" s="51"/>
    </row>
    <row r="32" spans="1:16" ht="67.5" customHeight="1" x14ac:dyDescent="0.2">
      <c r="A32" s="80" t="s">
        <v>22</v>
      </c>
      <c r="B32" s="80"/>
      <c r="C32" s="80"/>
      <c r="D32" s="80"/>
      <c r="E32" s="80"/>
      <c r="F32" s="80"/>
      <c r="G32" s="56"/>
      <c r="H32" s="73"/>
      <c r="I32" s="94"/>
      <c r="J32" s="94"/>
      <c r="K32" s="94"/>
      <c r="L32" s="94"/>
      <c r="M32" s="94"/>
      <c r="N32" s="94"/>
      <c r="O32" s="94"/>
    </row>
    <row r="33" spans="1:15" ht="18.75" customHeight="1" x14ac:dyDescent="0.2">
      <c r="A33" s="93" t="s">
        <v>26</v>
      </c>
      <c r="B33" s="93"/>
      <c r="C33" s="93"/>
      <c r="D33" s="93"/>
      <c r="E33" s="93"/>
      <c r="F33" s="10" t="str">
        <f>IF($F$28&lt;=1%,$F$29,IF(AND($F$28&gt;1%,$F$28&lt;=25%),$F$30,$F$31))</f>
        <v/>
      </c>
      <c r="G33" s="56"/>
      <c r="H33" s="73"/>
      <c r="I33" s="95"/>
      <c r="J33" s="95"/>
      <c r="K33" s="95"/>
      <c r="L33" s="95"/>
      <c r="M33" s="95"/>
      <c r="N33" s="95"/>
      <c r="O33" s="95"/>
    </row>
    <row r="34" spans="1:15" ht="7.5" customHeight="1" x14ac:dyDescent="0.2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</row>
    <row r="35" spans="1:15" s="7" customFormat="1" ht="15" customHeight="1" x14ac:dyDescent="0.2">
      <c r="A35" s="91" t="s">
        <v>35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1:15" ht="7.5" customHeight="1" x14ac:dyDescent="0.2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5" s="5" customFormat="1" ht="90" customHeight="1" x14ac:dyDescent="0.25">
      <c r="A37" s="89" t="s">
        <v>34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</sheetData>
  <sheetProtection algorithmName="SHA-512" hashValue="zwpPjbc7p+CaZvNLl8WejyiSDzh3kwXoVZXyneCkTNvq6ljsyI6YmirEiJbI2jQQjcCZqGwn6ceCy5ENgTTnAA==" saltValue="AhKNR7LRxtKPHMdmVusPTw==" spinCount="100000" sheet="1" objects="1" scenarios="1"/>
  <mergeCells count="65">
    <mergeCell ref="C5:O5"/>
    <mergeCell ref="A1:O1"/>
    <mergeCell ref="A2:O2"/>
    <mergeCell ref="B3:O3"/>
    <mergeCell ref="B4:G4"/>
    <mergeCell ref="H4:O4"/>
    <mergeCell ref="A6:O6"/>
    <mergeCell ref="A7:C7"/>
    <mergeCell ref="G7:H7"/>
    <mergeCell ref="M7:N7"/>
    <mergeCell ref="A8:C19"/>
    <mergeCell ref="D8:D19"/>
    <mergeCell ref="E8:E19"/>
    <mergeCell ref="F8:F19"/>
    <mergeCell ref="G8:H8"/>
    <mergeCell ref="K8:K19"/>
    <mergeCell ref="M8:N8"/>
    <mergeCell ref="G9:H9"/>
    <mergeCell ref="M9:N9"/>
    <mergeCell ref="G10:H10"/>
    <mergeCell ref="M10:N10"/>
    <mergeCell ref="G12:H12"/>
    <mergeCell ref="M12:N12"/>
    <mergeCell ref="G13:H13"/>
    <mergeCell ref="M13:N13"/>
    <mergeCell ref="G11:H11"/>
    <mergeCell ref="M11:N11"/>
    <mergeCell ref="G14:H14"/>
    <mergeCell ref="M14:N14"/>
    <mergeCell ref="G15:H15"/>
    <mergeCell ref="M15:N15"/>
    <mergeCell ref="G16:H16"/>
    <mergeCell ref="M16:N16"/>
    <mergeCell ref="G17:H17"/>
    <mergeCell ref="M17:N17"/>
    <mergeCell ref="A21:F21"/>
    <mergeCell ref="G21:L22"/>
    <mergeCell ref="M21:N21"/>
    <mergeCell ref="A22:F25"/>
    <mergeCell ref="M22:O22"/>
    <mergeCell ref="G18:H18"/>
    <mergeCell ref="M18:N18"/>
    <mergeCell ref="G19:H19"/>
    <mergeCell ref="M19:N19"/>
    <mergeCell ref="A20:O20"/>
    <mergeCell ref="G23:O23"/>
    <mergeCell ref="G24:G33"/>
    <mergeCell ref="H24:H33"/>
    <mergeCell ref="I24:O27"/>
    <mergeCell ref="A26:F27"/>
    <mergeCell ref="A28:E28"/>
    <mergeCell ref="I28:O28"/>
    <mergeCell ref="A29:E29"/>
    <mergeCell ref="J29:M29"/>
    <mergeCell ref="A30:E30"/>
    <mergeCell ref="A34:O34"/>
    <mergeCell ref="A35:O35"/>
    <mergeCell ref="A36:O36"/>
    <mergeCell ref="A37:O37"/>
    <mergeCell ref="J30:M30"/>
    <mergeCell ref="A31:E31"/>
    <mergeCell ref="J31:M31"/>
    <mergeCell ref="A32:F32"/>
    <mergeCell ref="I32:O33"/>
    <mergeCell ref="A33:E33"/>
  </mergeCells>
  <conditionalFormatting sqref="O8:O19">
    <cfRule type="cellIs" dxfId="59" priority="3" operator="equal">
      <formula>"INEXEQUÍVEL"</formula>
    </cfRule>
    <cfRule type="cellIs" dxfId="58" priority="4" operator="equal">
      <formula>"EXCESSIVAMENTE ELEVADO"</formula>
    </cfRule>
    <cfRule type="cellIs" dxfId="57" priority="5" operator="equal">
      <formula>"EXEQUÍVEL"</formula>
    </cfRule>
    <cfRule type="cellIs" dxfId="56" priority="6" operator="equal">
      <formula>"ACEITÁVEL"</formula>
    </cfRule>
  </conditionalFormatting>
  <conditionalFormatting sqref="O21">
    <cfRule type="iconSet" priority="2">
      <iconSet iconSet="3Symbols2">
        <cfvo type="percent" val="0"/>
        <cfvo type="num" val="1"/>
        <cfvo type="num" val="3"/>
      </iconSet>
    </cfRule>
  </conditionalFormatting>
  <conditionalFormatting sqref="G23">
    <cfRule type="containsText" dxfId="55" priority="1" operator="containsText" text="NECESSÁRIO JUSTIFICAR NOS AUTOS A DETERMINAÇÃO DE PREÇO ESTIMADO COM BASE EM MENOS DE 3 (TRÊS) PREÇOS VÁLIDOS (Art. 6º, § 5º da IN SEGES/ME nº 65/2021)">
      <formula>NOT(ISERROR(SEARCH("NECESSÁRIO JUSTIFICAR NOS AUTOS A DETERMINAÇÃO DE PREÇO ESTIMADO COM BASE EM MENOS DE 3 (TRÊS) PREÇOS VÁLIDOS (Art. 6º, § 5º da IN SEGES/ME nº 65/2021)",G23)))</formula>
    </cfRule>
  </conditionalFormatting>
  <printOptions horizontalCentered="1"/>
  <pageMargins left="0.39370078740157483" right="0.39370078740157483" top="0.74803149606299213" bottom="0.55118110236220474" header="0.31496062992125984" footer="0.31496062992125984"/>
  <pageSetup paperSize="9" scale="60" orientation="landscape" r:id="rId1"/>
  <headerFooter>
    <oddHeader>&amp;L&amp;G&amp;C&amp;"Spranq eco sans,Negrito"&amp;10SERVIÇO PÚBLICO FEDERAL
UNIVERSIDADE FEDERAL DO SUL E SUDESTE DO PARÁ&amp;"-,Regular"&amp;11
&amp;"Spranq eco sans,Regular"&amp;10Emitido em &amp;D às &amp;T&amp;R&amp;G</oddHeader>
    <oddFooter>&amp;L&amp;"Spranq eco sans,Regular"&amp;8Diretoria de Compras, Contratos e Convênios (DCO/PROAD) – Setor de Contratações
Modelo de Mapa de Avaliação de Preços: Serviços
Atualização: dezembro/2022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D11E0-4198-40B5-9804-5C565236B7FB}">
  <dimension ref="A1:S37"/>
  <sheetViews>
    <sheetView showGridLines="0" zoomScaleNormal="100" zoomScaleSheetLayoutView="100" workbookViewId="0">
      <selection sqref="A1:O1"/>
    </sheetView>
  </sheetViews>
  <sheetFormatPr defaultRowHeight="11.25" x14ac:dyDescent="0.2"/>
  <cols>
    <col min="1" max="1" width="15" style="6" customWidth="1"/>
    <col min="2" max="2" width="6.7109375" style="6" customWidth="1"/>
    <col min="3" max="3" width="14.28515625" style="6" customWidth="1"/>
    <col min="4" max="4" width="8.7109375" style="5" customWidth="1"/>
    <col min="5" max="5" width="10.7109375" style="5" customWidth="1"/>
    <col min="6" max="6" width="16.7109375" style="5" customWidth="1"/>
    <col min="7" max="7" width="12.5703125" style="5" customWidth="1"/>
    <col min="8" max="8" width="63.7109375" style="5" customWidth="1"/>
    <col min="9" max="9" width="12.42578125" style="5" customWidth="1"/>
    <col min="10" max="10" width="14.140625" style="5" customWidth="1"/>
    <col min="11" max="11" width="12.140625" style="5" hidden="1" customWidth="1"/>
    <col min="12" max="12" width="19.28515625" style="5" customWidth="1"/>
    <col min="13" max="13" width="12.140625" style="5" customWidth="1"/>
    <col min="14" max="14" width="6.42578125" style="5" customWidth="1"/>
    <col min="15" max="15" width="18.7109375" style="5" customWidth="1"/>
    <col min="16" max="16" width="14" style="6" hidden="1" customWidth="1"/>
    <col min="17" max="16384" width="9.140625" style="6"/>
  </cols>
  <sheetData>
    <row r="1" spans="1:19" s="2" customFormat="1" ht="15.75" customHeight="1" x14ac:dyDescent="0.25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9" s="2" customFormat="1" ht="7.5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9" s="2" customFormat="1" ht="31.5" customHeight="1" x14ac:dyDescent="0.25">
      <c r="A3" s="17" t="s">
        <v>5</v>
      </c>
      <c r="B3" s="106" t="str">
        <f>IF('ITEM 1'!B3="","",'ITEM 1'!B3)</f>
        <v/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8"/>
    </row>
    <row r="4" spans="1:19" s="2" customFormat="1" ht="15" customHeight="1" x14ac:dyDescent="0.25">
      <c r="A4" s="17" t="s">
        <v>6</v>
      </c>
      <c r="B4" s="106" t="str">
        <f>IF('ITEM 1'!B4="","",'ITEM 1'!B4)</f>
        <v/>
      </c>
      <c r="C4" s="107"/>
      <c r="D4" s="107"/>
      <c r="E4" s="107"/>
      <c r="F4" s="107"/>
      <c r="G4" s="108"/>
      <c r="H4" s="102"/>
      <c r="I4" s="103"/>
      <c r="J4" s="103"/>
      <c r="K4" s="103"/>
      <c r="L4" s="103"/>
      <c r="M4" s="103"/>
      <c r="N4" s="103"/>
      <c r="O4" s="103"/>
    </row>
    <row r="5" spans="1:19" s="2" customFormat="1" ht="15" x14ac:dyDescent="0.25">
      <c r="A5" s="17" t="s">
        <v>2</v>
      </c>
      <c r="B5" s="16" t="str">
        <f>IF('ITEM 14'!B5="","",'ITEM 14'!B5+1)</f>
        <v/>
      </c>
      <c r="C5" s="104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9" s="2" customFormat="1" ht="7.5" customHeight="1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9" s="2" customFormat="1" ht="39" customHeight="1" x14ac:dyDescent="0.25">
      <c r="A7" s="68" t="s">
        <v>23</v>
      </c>
      <c r="B7" s="98"/>
      <c r="C7" s="69"/>
      <c r="D7" s="53" t="s">
        <v>33</v>
      </c>
      <c r="E7" s="53" t="s">
        <v>1</v>
      </c>
      <c r="F7" s="53" t="s">
        <v>0</v>
      </c>
      <c r="G7" s="68" t="s">
        <v>12</v>
      </c>
      <c r="H7" s="69"/>
      <c r="I7" s="53" t="s">
        <v>25</v>
      </c>
      <c r="J7" s="53" t="s">
        <v>3</v>
      </c>
      <c r="K7" s="53" t="s">
        <v>17</v>
      </c>
      <c r="L7" s="53" t="s">
        <v>30</v>
      </c>
      <c r="M7" s="68" t="s">
        <v>31</v>
      </c>
      <c r="N7" s="69"/>
      <c r="O7" s="53" t="s">
        <v>4</v>
      </c>
      <c r="P7" s="12" t="s">
        <v>18</v>
      </c>
    </row>
    <row r="8" spans="1:19" s="2" customFormat="1" ht="33.75" customHeight="1" x14ac:dyDescent="0.25">
      <c r="A8" s="96"/>
      <c r="B8" s="96"/>
      <c r="C8" s="96"/>
      <c r="D8" s="60"/>
      <c r="E8" s="61"/>
      <c r="F8" s="60"/>
      <c r="G8" s="62" t="s">
        <v>24</v>
      </c>
      <c r="H8" s="63"/>
      <c r="I8" s="3"/>
      <c r="J8" s="1"/>
      <c r="K8" s="86">
        <f>COUNT(J8:J19)</f>
        <v>0</v>
      </c>
      <c r="L8" s="8" t="str">
        <f>IF($K$8=2,ROUND(AVERAGE(J9),2),IF($K$8=3,ROUND(AVERAGE(J9:J10),2),IF($K$8=4,ROUND(AVERAGE(J9:J11),2),IF($K$8=5,ROUND(AVERAGE(J9:J12),2),IF($K$8=6,ROUND(AVERAGE(J9:J13),2),IF($K$8=7,ROUND(AVERAGE(J9:J14),2),IF($K$8=8,ROUND(AVERAGE(J9:J15),2),IF($K$8=9,ROUND(AVERAGE(J9:J16),2),IF($K$8=10,ROUND(AVERAGE(J9:J17),2),IF($K$8=11,ROUND(AVERAGE(J9:J18),2),IF($K$8=12,ROUND(AVERAGE(J9:J19),2),IF($K$8&lt;3,"",""))))))))))))</f>
        <v/>
      </c>
      <c r="M8" s="64" t="str">
        <f>IF(OR($K$8&lt;2,J8=""),"",(ROUNDDOWN(J8/L8,2)))</f>
        <v/>
      </c>
      <c r="N8" s="65"/>
      <c r="O8" s="9" t="str">
        <f>IF(M8="","",IF(AND(M8&gt;=30%,M8&lt;=100%),"EXEQUÍVEL",IF(AND(M8&gt;100%,M8&lt;=130%),"ACEITÁVEL",IF(AND(M8&gt;0.01%,M8&lt;30%),"INEXEQUÍVEL",IF(M8&gt;130%,"EXCESSIVAMENTE ELEVADO","")))))</f>
        <v/>
      </c>
      <c r="P8" s="1" t="str">
        <f>IF(O8="","",IF(OR(O8="INEXEQUÍVEL",O8="EXCESSIVAMENTE ELEVADO"),"",J8))</f>
        <v/>
      </c>
    </row>
    <row r="9" spans="1:19" s="2" customFormat="1" ht="33.75" customHeight="1" x14ac:dyDescent="0.25">
      <c r="A9" s="96"/>
      <c r="B9" s="96"/>
      <c r="C9" s="96"/>
      <c r="D9" s="60"/>
      <c r="E9" s="61"/>
      <c r="F9" s="60"/>
      <c r="G9" s="62"/>
      <c r="H9" s="63"/>
      <c r="I9" s="3"/>
      <c r="J9" s="1"/>
      <c r="K9" s="87"/>
      <c r="L9" s="8" t="str">
        <f>IF($K$8=2,ROUND(AVERAGE(J8),2),IF($K$8=3,ROUND(AVERAGE(J8,J10),2),IF($K$8=4,ROUND(AVERAGE(J8,J10:J11),2),IF($K$8=5,ROUND(AVERAGE(J8,J10:J12),2),IF($K$8=6,ROUND(AVERAGE(J8,J10:J13),2),IF($K$8=7,ROUND(AVERAGE(J8,J10:J14),2),IF($K$8=8,ROUND(AVERAGE(J8,J10:J15),2),IF($K$8=9,ROUND(AVERAGE(J8,J10:J16),2),IF($K$8=10,ROUND(AVERAGE(J8,J10:J17),2),IF($K$8=11,ROUND(AVERAGE(J8,J10:J18),2),IF($K$8=12,ROUND(AVERAGE(J8,J10:J19),2),IF($K$8&lt;3,"",""))))))))))))</f>
        <v/>
      </c>
      <c r="M9" s="64" t="str">
        <f t="shared" ref="M9:M19" si="0">IF(OR($K$8&lt;2,J9=""),"",(ROUNDDOWN(J9/L9,2)))</f>
        <v/>
      </c>
      <c r="N9" s="65"/>
      <c r="O9" s="9" t="str">
        <f t="shared" ref="O9:O19" si="1">IF(M9="","",IF(AND(M9&gt;=30%,M9&lt;=100%),"EXEQUÍVEL",IF(AND(M9&gt;100%,M9&lt;=130%),"ACEITÁVEL",IF(AND(M9&gt;0.01%,M9&lt;30%),"INEXEQUÍVEL",IF(M9&gt;130%,"EXCESSIVAMENTE ELEVADO","")))))</f>
        <v/>
      </c>
      <c r="P9" s="1" t="str">
        <f t="shared" ref="P9:P19" si="2">IF(O9="","",IF(OR(O9="INEXEQUÍVEL",O9="EXCESSIVAMENTE ELEVADO"),"",J9))</f>
        <v/>
      </c>
    </row>
    <row r="10" spans="1:19" s="2" customFormat="1" ht="33.75" customHeight="1" x14ac:dyDescent="0.25">
      <c r="A10" s="96"/>
      <c r="B10" s="96"/>
      <c r="C10" s="96"/>
      <c r="D10" s="60"/>
      <c r="E10" s="61"/>
      <c r="F10" s="60"/>
      <c r="G10" s="62"/>
      <c r="H10" s="63"/>
      <c r="I10" s="3"/>
      <c r="J10" s="1"/>
      <c r="K10" s="87"/>
      <c r="L10" s="8" t="str">
        <f>IF($K$8=3,ROUND(AVERAGE(J8:J9),2),IF($K$8=4,ROUND(AVERAGE(J8:J9,J11),2),IF($K$8=5,ROUND(AVERAGE(J8:J9,J11:J12),2),IF($K$8=6,ROUND(AVERAGE(J8:J9,J11:J13),2),IF($K$8=7,ROUND(AVERAGE(J8:J9,J11:J14),2),IF($K$8=8,ROUND(AVERAGE(J8:J9,J11:J15),2),IF($K$8=9,ROUND(AVERAGE(J8:J9,J11:J16),2),IF($K$8=10,ROUND(AVERAGE(J8:J9,J11:J17),2),IF($K$8=11,ROUND(AVERAGE(J8:J9,J11:J18),2),IF($K$8=12,ROUND(AVERAGE(J8:J9,J11:J19),2),IF($K$8&lt;3,"","")))))))))))</f>
        <v/>
      </c>
      <c r="M10" s="64" t="str">
        <f t="shared" si="0"/>
        <v/>
      </c>
      <c r="N10" s="65"/>
      <c r="O10" s="9" t="str">
        <f t="shared" si="1"/>
        <v/>
      </c>
      <c r="P10" s="1" t="str">
        <f t="shared" si="2"/>
        <v/>
      </c>
      <c r="S10" s="4"/>
    </row>
    <row r="11" spans="1:19" s="2" customFormat="1" ht="33.75" customHeight="1" x14ac:dyDescent="0.25">
      <c r="A11" s="96"/>
      <c r="B11" s="96"/>
      <c r="C11" s="96"/>
      <c r="D11" s="60"/>
      <c r="E11" s="61"/>
      <c r="F11" s="60"/>
      <c r="G11" s="62"/>
      <c r="H11" s="63"/>
      <c r="I11" s="3"/>
      <c r="J11" s="1"/>
      <c r="K11" s="87"/>
      <c r="L11" s="8" t="str">
        <f>IF($K$8=4,ROUND(AVERAGE(J8:J10),2),IF($K$8=5,ROUND(AVERAGE(J8:J10,J12),2),IF($K$8=6,ROUND(AVERAGE(J8:J10,J12:J13),2),IF($K$8=7,ROUND(AVERAGE(J8:J10,J12:J14),2),IF($K$8=8,ROUND(AVERAGE(J8:J10,J12:J15),2),IF($K$8=9,ROUND(AVERAGE(J8:J10,J12:J16),2),IF($K$8=10,ROUND(AVERAGE(J8:J10,J12:J17),2),IF($K$8=11,ROUND(AVERAGE(J8:J10,J12:J18),2),IF($K$8=12,ROUND(AVERAGE(J8:J10,J12:J19),2),IF($K$8&lt;3,"",""))))))))))</f>
        <v/>
      </c>
      <c r="M11" s="64" t="str">
        <f t="shared" si="0"/>
        <v/>
      </c>
      <c r="N11" s="65"/>
      <c r="O11" s="9" t="str">
        <f t="shared" si="1"/>
        <v/>
      </c>
      <c r="P11" s="1" t="str">
        <f t="shared" si="2"/>
        <v/>
      </c>
    </row>
    <row r="12" spans="1:19" s="2" customFormat="1" ht="33.75" customHeight="1" x14ac:dyDescent="0.25">
      <c r="A12" s="96"/>
      <c r="B12" s="96"/>
      <c r="C12" s="96"/>
      <c r="D12" s="60"/>
      <c r="E12" s="61"/>
      <c r="F12" s="60"/>
      <c r="G12" s="62"/>
      <c r="H12" s="63"/>
      <c r="I12" s="3"/>
      <c r="J12" s="1"/>
      <c r="K12" s="87"/>
      <c r="L12" s="8" t="str">
        <f>IF($K$8=5,ROUND(AVERAGE(J8:J11),2),IF($K$8=6,ROUND(AVERAGE(J8:J11,J13),2),IF($K$8=7,ROUND(AVERAGE(J8:J11,J13:J14),2),IF($K$8=8,ROUND(AVERAGE(J8:J11,J13:J15),2),IF($K$8=9,ROUND(AVERAGE(J8:J11,J13:J16),2),IF($K$8=10,ROUND(AVERAGE(J8:J11,J13:J17),2),IF($K$8=11,ROUND(AVERAGE(J8:J11,J13:J18),2),IF($K$8=12,ROUND(AVERAGE(J8:J11,J13:J19),2),IF($K$8&lt;3,"","")))))))))</f>
        <v/>
      </c>
      <c r="M12" s="64" t="str">
        <f t="shared" si="0"/>
        <v/>
      </c>
      <c r="N12" s="65"/>
      <c r="O12" s="9" t="str">
        <f t="shared" si="1"/>
        <v/>
      </c>
      <c r="P12" s="1" t="str">
        <f t="shared" si="2"/>
        <v/>
      </c>
    </row>
    <row r="13" spans="1:19" s="2" customFormat="1" ht="33.75" customHeight="1" x14ac:dyDescent="0.25">
      <c r="A13" s="96"/>
      <c r="B13" s="96"/>
      <c r="C13" s="96"/>
      <c r="D13" s="60"/>
      <c r="E13" s="61"/>
      <c r="F13" s="60"/>
      <c r="G13" s="62"/>
      <c r="H13" s="63"/>
      <c r="I13" s="3"/>
      <c r="J13" s="1"/>
      <c r="K13" s="87"/>
      <c r="L13" s="8" t="str">
        <f>IF($K$8=6,ROUND(AVERAGE(J8:J12),2),IF($K$8=7,ROUND(AVERAGE(J8:J12,J14),2),IF($K$8=8,ROUND(AVERAGE(J8:J12,J14:J15),2),IF($K$8=9,ROUND(AVERAGE(J8:J12,J14:J16),2),IF($K$8=10,ROUND(AVERAGE(J8:J12,J14:J17),2),IF($K$8=11,ROUND(AVERAGE(J8:J12,J14:J18),2),IF($K$8=12,ROUND(AVERAGE(J8:J12,J14:J19),2),IF($K$8&lt;3,"",""))))))))</f>
        <v/>
      </c>
      <c r="M13" s="64" t="str">
        <f t="shared" si="0"/>
        <v/>
      </c>
      <c r="N13" s="65"/>
      <c r="O13" s="9" t="str">
        <f t="shared" si="1"/>
        <v/>
      </c>
      <c r="P13" s="1" t="str">
        <f t="shared" si="2"/>
        <v/>
      </c>
    </row>
    <row r="14" spans="1:19" s="2" customFormat="1" ht="33.75" customHeight="1" x14ac:dyDescent="0.25">
      <c r="A14" s="96"/>
      <c r="B14" s="96"/>
      <c r="C14" s="96"/>
      <c r="D14" s="60"/>
      <c r="E14" s="61"/>
      <c r="F14" s="60"/>
      <c r="G14" s="62"/>
      <c r="H14" s="63"/>
      <c r="I14" s="3"/>
      <c r="J14" s="1"/>
      <c r="K14" s="87"/>
      <c r="L14" s="8" t="str">
        <f>IF($K$8=7,ROUND(AVERAGE(J8:J13),2),IF($K$8=8,ROUND(AVERAGE(J8:J13,J15),2),IF($K$8=9,ROUND(AVERAGE(J8:J13,J16),2),IF($K$8=10,ROUND(AVERAGE(J8:J13,J17),2),IF($K$8=11,ROUND(AVERAGE(J8:J13,J15:J18),2),IF($K$8=12,ROUND(AVERAGE(J8:J13,J15:J19),2),IF($K$8&lt;3,"","")))))))</f>
        <v/>
      </c>
      <c r="M14" s="64" t="str">
        <f t="shared" si="0"/>
        <v/>
      </c>
      <c r="N14" s="65"/>
      <c r="O14" s="9" t="str">
        <f t="shared" si="1"/>
        <v/>
      </c>
      <c r="P14" s="1" t="str">
        <f t="shared" si="2"/>
        <v/>
      </c>
    </row>
    <row r="15" spans="1:19" s="2" customFormat="1" ht="33.75" customHeight="1" x14ac:dyDescent="0.25">
      <c r="A15" s="96"/>
      <c r="B15" s="96"/>
      <c r="C15" s="96"/>
      <c r="D15" s="60"/>
      <c r="E15" s="61"/>
      <c r="F15" s="60"/>
      <c r="G15" s="62"/>
      <c r="H15" s="63"/>
      <c r="I15" s="3"/>
      <c r="J15" s="1"/>
      <c r="K15" s="87"/>
      <c r="L15" s="8" t="str">
        <f>IF($K$8=8,ROUND(AVERAGE(J8:J14),2),IF($K$8=9,ROUND(AVERAGE(J8:J14,J16,J17),2),IF($K$8=10,ROUND(AVERAGE(J8:J14,J16:J17),2),IF($K$8=11,ROUND(AVERAGE(J8:J14,J16:J18),2),IF($K$8=12,ROUND(AVERAGE(J8:J14,J16:J19),2),IF($K$8&lt;3,"",""))))))</f>
        <v/>
      </c>
      <c r="M15" s="64" t="str">
        <f t="shared" si="0"/>
        <v/>
      </c>
      <c r="N15" s="65"/>
      <c r="O15" s="9" t="str">
        <f t="shared" si="1"/>
        <v/>
      </c>
      <c r="P15" s="1" t="str">
        <f t="shared" si="2"/>
        <v/>
      </c>
    </row>
    <row r="16" spans="1:19" s="2" customFormat="1" ht="33.75" customHeight="1" x14ac:dyDescent="0.25">
      <c r="A16" s="96"/>
      <c r="B16" s="96"/>
      <c r="C16" s="96"/>
      <c r="D16" s="60"/>
      <c r="E16" s="61"/>
      <c r="F16" s="60"/>
      <c r="G16" s="62"/>
      <c r="H16" s="63"/>
      <c r="I16" s="3"/>
      <c r="J16" s="1"/>
      <c r="K16" s="87"/>
      <c r="L16" s="8" t="str">
        <f>IF($K$8=9,ROUND(AVERAGE(J8:J15),2),IF($K$8=10,ROUND(AVERAGE(J8:J15,J17),2),IF($K$8=11,ROUND(AVERAGE(J8:J15,J17:J18),2),IF($K$8=12,ROUND(AVERAGE(J8:J15,J17:J19),2),IF($K$8&lt;3,"","")))))</f>
        <v/>
      </c>
      <c r="M16" s="64" t="str">
        <f t="shared" si="0"/>
        <v/>
      </c>
      <c r="N16" s="65"/>
      <c r="O16" s="9" t="str">
        <f t="shared" si="1"/>
        <v/>
      </c>
      <c r="P16" s="1" t="str">
        <f t="shared" si="2"/>
        <v/>
      </c>
    </row>
    <row r="17" spans="1:16" s="2" customFormat="1" ht="33.75" customHeight="1" x14ac:dyDescent="0.25">
      <c r="A17" s="96"/>
      <c r="B17" s="96"/>
      <c r="C17" s="96"/>
      <c r="D17" s="60"/>
      <c r="E17" s="61"/>
      <c r="F17" s="60"/>
      <c r="G17" s="62"/>
      <c r="H17" s="63"/>
      <c r="I17" s="3"/>
      <c r="J17" s="1"/>
      <c r="K17" s="87"/>
      <c r="L17" s="8" t="str">
        <f>IF($K$8=10,ROUND(AVERAGE(J8:J16),2),IF($K$8=11,ROUND(AVERAGE(J8:J16,J18),2),IF($K$8=12,ROUND(AVERAGE(J8:J16,J18:J19),2),IF($K$8&lt;3,"",""))))</f>
        <v/>
      </c>
      <c r="M17" s="64" t="str">
        <f t="shared" si="0"/>
        <v/>
      </c>
      <c r="N17" s="65"/>
      <c r="O17" s="9" t="str">
        <f t="shared" si="1"/>
        <v/>
      </c>
      <c r="P17" s="1" t="str">
        <f t="shared" si="2"/>
        <v/>
      </c>
    </row>
    <row r="18" spans="1:16" s="2" customFormat="1" ht="33.75" customHeight="1" x14ac:dyDescent="0.25">
      <c r="A18" s="96"/>
      <c r="B18" s="96"/>
      <c r="C18" s="96"/>
      <c r="D18" s="60"/>
      <c r="E18" s="61"/>
      <c r="F18" s="60"/>
      <c r="G18" s="62"/>
      <c r="H18" s="63"/>
      <c r="I18" s="3"/>
      <c r="J18" s="1"/>
      <c r="K18" s="87"/>
      <c r="L18" s="8" t="str">
        <f>IF($K$8=11,ROUND(AVERAGE(J8:J17),2),IF($K$8=12,ROUND(AVERAGE(J8:J17,J19),2),IF($K$8&lt;3,"","")))</f>
        <v/>
      </c>
      <c r="M18" s="64" t="str">
        <f t="shared" si="0"/>
        <v/>
      </c>
      <c r="N18" s="65"/>
      <c r="O18" s="9" t="str">
        <f t="shared" si="1"/>
        <v/>
      </c>
      <c r="P18" s="1" t="str">
        <f t="shared" si="2"/>
        <v/>
      </c>
    </row>
    <row r="19" spans="1:16" s="2" customFormat="1" ht="33.75" customHeight="1" x14ac:dyDescent="0.25">
      <c r="A19" s="96"/>
      <c r="B19" s="96"/>
      <c r="C19" s="96"/>
      <c r="D19" s="60"/>
      <c r="E19" s="61"/>
      <c r="F19" s="60"/>
      <c r="G19" s="62"/>
      <c r="H19" s="63"/>
      <c r="I19" s="3"/>
      <c r="J19" s="1"/>
      <c r="K19" s="88"/>
      <c r="L19" s="8" t="str">
        <f>IF($K$8=12,ROUND(AVERAGE(J8:J18),2),IF($K$8&lt;3,"",""))</f>
        <v/>
      </c>
      <c r="M19" s="64" t="str">
        <f t="shared" si="0"/>
        <v/>
      </c>
      <c r="N19" s="65"/>
      <c r="O19" s="9" t="str">
        <f t="shared" si="1"/>
        <v/>
      </c>
      <c r="P19" s="1" t="str">
        <f t="shared" si="2"/>
        <v/>
      </c>
    </row>
    <row r="20" spans="1:16" s="2" customFormat="1" ht="7.5" customHeight="1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  <row r="21" spans="1:16" s="2" customFormat="1" ht="22.5" customHeight="1" x14ac:dyDescent="0.25">
      <c r="A21" s="92" t="s">
        <v>36</v>
      </c>
      <c r="B21" s="92"/>
      <c r="C21" s="92"/>
      <c r="D21" s="92"/>
      <c r="E21" s="92"/>
      <c r="F21" s="92"/>
      <c r="G21" s="56"/>
      <c r="H21" s="67"/>
      <c r="I21" s="67"/>
      <c r="J21" s="67"/>
      <c r="K21" s="67"/>
      <c r="L21" s="67"/>
      <c r="M21" s="68" t="s">
        <v>21</v>
      </c>
      <c r="N21" s="69"/>
      <c r="O21" s="14" t="str">
        <f>IF($P$21=0,"",$P$21)</f>
        <v/>
      </c>
      <c r="P21" s="13">
        <f>COUNT(P8:P19)</f>
        <v>0</v>
      </c>
    </row>
    <row r="22" spans="1:16" s="2" customFormat="1" ht="22.5" customHeight="1" x14ac:dyDescent="0.25">
      <c r="A22" s="90" t="s">
        <v>20</v>
      </c>
      <c r="B22" s="90"/>
      <c r="C22" s="90"/>
      <c r="D22" s="90"/>
      <c r="E22" s="90"/>
      <c r="F22" s="90"/>
      <c r="G22" s="56"/>
      <c r="H22" s="67"/>
      <c r="I22" s="67"/>
      <c r="J22" s="67"/>
      <c r="K22" s="67"/>
      <c r="L22" s="67"/>
      <c r="M22" s="66"/>
      <c r="N22" s="66"/>
      <c r="O22" s="66"/>
    </row>
    <row r="23" spans="1:16" s="2" customFormat="1" ht="22.5" customHeight="1" x14ac:dyDescent="0.25">
      <c r="A23" s="90"/>
      <c r="B23" s="90"/>
      <c r="C23" s="90"/>
      <c r="D23" s="90"/>
      <c r="E23" s="90"/>
      <c r="F23" s="90"/>
      <c r="G23" s="54" t="str">
        <f>IF(OR($J$8="",$P$21&gt;=3),"","NECESSÁRIO JUSTIFICAR NOS AUTOS A DETERMINAÇÃO DE PREÇO ESTIMADO COM BASE EM MENOS DE 3 (TRÊS) PREÇOS VÁLIDOS (Art. 6º, § 5º da IN SEGES/ME nº 65/2021)")</f>
        <v/>
      </c>
      <c r="H23" s="55"/>
      <c r="I23" s="55"/>
      <c r="J23" s="55"/>
      <c r="K23" s="55"/>
      <c r="L23" s="55"/>
      <c r="M23" s="55"/>
      <c r="N23" s="55"/>
      <c r="O23" s="55"/>
    </row>
    <row r="24" spans="1:16" s="2" customFormat="1" ht="22.5" customHeight="1" x14ac:dyDescent="0.25">
      <c r="A24" s="90"/>
      <c r="B24" s="90"/>
      <c r="C24" s="90"/>
      <c r="D24" s="90"/>
      <c r="E24" s="90"/>
      <c r="F24" s="90"/>
      <c r="G24" s="56"/>
      <c r="H24" s="73"/>
      <c r="I24" s="71"/>
      <c r="J24" s="71"/>
      <c r="K24" s="71"/>
      <c r="L24" s="71"/>
      <c r="M24" s="71"/>
      <c r="N24" s="71"/>
      <c r="O24" s="71"/>
    </row>
    <row r="25" spans="1:16" s="2" customFormat="1" ht="11.25" customHeight="1" x14ac:dyDescent="0.25">
      <c r="A25" s="90"/>
      <c r="B25" s="90"/>
      <c r="C25" s="90"/>
      <c r="D25" s="90"/>
      <c r="E25" s="90"/>
      <c r="F25" s="90"/>
      <c r="G25" s="56"/>
      <c r="H25" s="73"/>
      <c r="I25" s="71"/>
      <c r="J25" s="71"/>
      <c r="K25" s="71"/>
      <c r="L25" s="71"/>
      <c r="M25" s="71"/>
      <c r="N25" s="71"/>
      <c r="O25" s="71"/>
    </row>
    <row r="26" spans="1:16" s="2" customFormat="1" ht="11.25" customHeight="1" x14ac:dyDescent="0.25">
      <c r="A26" s="74" t="s">
        <v>32</v>
      </c>
      <c r="B26" s="75"/>
      <c r="C26" s="75"/>
      <c r="D26" s="75"/>
      <c r="E26" s="75"/>
      <c r="F26" s="76"/>
      <c r="G26" s="56"/>
      <c r="H26" s="73"/>
      <c r="I26" s="71"/>
      <c r="J26" s="71"/>
      <c r="K26" s="71"/>
      <c r="L26" s="71"/>
      <c r="M26" s="71"/>
      <c r="N26" s="71"/>
      <c r="O26" s="71"/>
    </row>
    <row r="27" spans="1:16" s="2" customFormat="1" ht="11.25" customHeight="1" x14ac:dyDescent="0.25">
      <c r="A27" s="77"/>
      <c r="B27" s="78"/>
      <c r="C27" s="78"/>
      <c r="D27" s="78"/>
      <c r="E27" s="78"/>
      <c r="F27" s="79"/>
      <c r="G27" s="56"/>
      <c r="H27" s="73"/>
      <c r="I27" s="72"/>
      <c r="J27" s="72"/>
      <c r="K27" s="72"/>
      <c r="L27" s="72"/>
      <c r="M27" s="72"/>
      <c r="N27" s="72"/>
      <c r="O27" s="72"/>
    </row>
    <row r="28" spans="1:16" ht="18.75" customHeight="1" x14ac:dyDescent="0.2">
      <c r="A28" s="85" t="s">
        <v>13</v>
      </c>
      <c r="B28" s="85"/>
      <c r="C28" s="85"/>
      <c r="D28" s="85"/>
      <c r="E28" s="85"/>
      <c r="F28" s="11" t="str">
        <f>IF($P$21&lt;2,"",_xlfn.STDEV.S(P8:P19)/ROUND(AVERAGE(P8:P19),2))</f>
        <v/>
      </c>
      <c r="G28" s="56"/>
      <c r="H28" s="73"/>
      <c r="I28" s="81" t="s">
        <v>27</v>
      </c>
      <c r="J28" s="82"/>
      <c r="K28" s="82"/>
      <c r="L28" s="82"/>
      <c r="M28" s="82"/>
      <c r="N28" s="82"/>
      <c r="O28" s="83"/>
    </row>
    <row r="29" spans="1:16" ht="18.75" customHeight="1" x14ac:dyDescent="0.2">
      <c r="A29" s="85" t="s">
        <v>19</v>
      </c>
      <c r="B29" s="85"/>
      <c r="C29" s="85"/>
      <c r="D29" s="85"/>
      <c r="E29" s="85"/>
      <c r="F29" s="10" t="str">
        <f>IF($P$21=0,"",SMALL(P8:P19,1))</f>
        <v/>
      </c>
      <c r="G29" s="56"/>
      <c r="H29" s="73"/>
      <c r="I29" s="52" t="s">
        <v>28</v>
      </c>
      <c r="J29" s="57"/>
      <c r="K29" s="58"/>
      <c r="L29" s="58"/>
      <c r="M29" s="59"/>
      <c r="N29" s="18" t="s">
        <v>11</v>
      </c>
      <c r="O29" s="51"/>
    </row>
    <row r="30" spans="1:16" ht="18.75" customHeight="1" x14ac:dyDescent="0.2">
      <c r="A30" s="85" t="s">
        <v>14</v>
      </c>
      <c r="B30" s="85"/>
      <c r="C30" s="85"/>
      <c r="D30" s="85"/>
      <c r="E30" s="85"/>
      <c r="F30" s="10" t="str">
        <f>IF($F$28="","",ROUND(AVERAGE(P8:P19),2))</f>
        <v/>
      </c>
      <c r="G30" s="56"/>
      <c r="H30" s="73"/>
      <c r="I30" s="52" t="s">
        <v>28</v>
      </c>
      <c r="J30" s="57"/>
      <c r="K30" s="58"/>
      <c r="L30" s="58"/>
      <c r="M30" s="59"/>
      <c r="N30" s="18" t="s">
        <v>11</v>
      </c>
      <c r="O30" s="51"/>
    </row>
    <row r="31" spans="1:16" ht="18.75" customHeight="1" x14ac:dyDescent="0.2">
      <c r="A31" s="85" t="s">
        <v>15</v>
      </c>
      <c r="B31" s="85"/>
      <c r="C31" s="85"/>
      <c r="D31" s="85"/>
      <c r="E31" s="85"/>
      <c r="F31" s="10" t="str">
        <f>IF($F$28="","",ROUND(MEDIAN(P8:P19),2))</f>
        <v/>
      </c>
      <c r="G31" s="56"/>
      <c r="H31" s="73"/>
      <c r="I31" s="52" t="s">
        <v>28</v>
      </c>
      <c r="J31" s="57"/>
      <c r="K31" s="58"/>
      <c r="L31" s="58"/>
      <c r="M31" s="59"/>
      <c r="N31" s="18" t="s">
        <v>11</v>
      </c>
      <c r="O31" s="51"/>
    </row>
    <row r="32" spans="1:16" ht="67.5" customHeight="1" x14ac:dyDescent="0.2">
      <c r="A32" s="80" t="s">
        <v>22</v>
      </c>
      <c r="B32" s="80"/>
      <c r="C32" s="80"/>
      <c r="D32" s="80"/>
      <c r="E32" s="80"/>
      <c r="F32" s="80"/>
      <c r="G32" s="56"/>
      <c r="H32" s="73"/>
      <c r="I32" s="94"/>
      <c r="J32" s="94"/>
      <c r="K32" s="94"/>
      <c r="L32" s="94"/>
      <c r="M32" s="94"/>
      <c r="N32" s="94"/>
      <c r="O32" s="94"/>
    </row>
    <row r="33" spans="1:15" ht="18.75" customHeight="1" x14ac:dyDescent="0.2">
      <c r="A33" s="93" t="s">
        <v>26</v>
      </c>
      <c r="B33" s="93"/>
      <c r="C33" s="93"/>
      <c r="D33" s="93"/>
      <c r="E33" s="93"/>
      <c r="F33" s="10" t="str">
        <f>IF($F$28&lt;=1%,$F$29,IF(AND($F$28&gt;1%,$F$28&lt;=25%),$F$30,$F$31))</f>
        <v/>
      </c>
      <c r="G33" s="56"/>
      <c r="H33" s="73"/>
      <c r="I33" s="95"/>
      <c r="J33" s="95"/>
      <c r="K33" s="95"/>
      <c r="L33" s="95"/>
      <c r="M33" s="95"/>
      <c r="N33" s="95"/>
      <c r="O33" s="95"/>
    </row>
    <row r="34" spans="1:15" ht="7.5" customHeight="1" x14ac:dyDescent="0.2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</row>
    <row r="35" spans="1:15" s="7" customFormat="1" ht="15" customHeight="1" x14ac:dyDescent="0.2">
      <c r="A35" s="91" t="s">
        <v>35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1:15" ht="7.5" customHeight="1" x14ac:dyDescent="0.2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5" s="5" customFormat="1" ht="90" customHeight="1" x14ac:dyDescent="0.25">
      <c r="A37" s="89" t="s">
        <v>34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</sheetData>
  <sheetProtection algorithmName="SHA-512" hashValue="xMpfDn6vYe4td/iC7l/OiXIgQhzRQh0j7x+2q5hK6my9VB+XEgBXqrlszmyeegwgtfP/jZdsToUqTYr6wC725Q==" saltValue="qPrqeD4GkhwAWVjkRvoetQ==" spinCount="100000" sheet="1" objects="1" scenarios="1"/>
  <mergeCells count="65">
    <mergeCell ref="C5:O5"/>
    <mergeCell ref="A1:O1"/>
    <mergeCell ref="A2:O2"/>
    <mergeCell ref="B3:O3"/>
    <mergeCell ref="B4:G4"/>
    <mergeCell ref="H4:O4"/>
    <mergeCell ref="A6:O6"/>
    <mergeCell ref="A7:C7"/>
    <mergeCell ref="G7:H7"/>
    <mergeCell ref="M7:N7"/>
    <mergeCell ref="A8:C19"/>
    <mergeCell ref="D8:D19"/>
    <mergeCell ref="E8:E19"/>
    <mergeCell ref="F8:F19"/>
    <mergeCell ref="G8:H8"/>
    <mergeCell ref="K8:K19"/>
    <mergeCell ref="M8:N8"/>
    <mergeCell ref="G9:H9"/>
    <mergeCell ref="M9:N9"/>
    <mergeCell ref="G10:H10"/>
    <mergeCell ref="M10:N10"/>
    <mergeCell ref="G12:H12"/>
    <mergeCell ref="M12:N12"/>
    <mergeCell ref="G13:H13"/>
    <mergeCell ref="M13:N13"/>
    <mergeCell ref="G11:H11"/>
    <mergeCell ref="M11:N11"/>
    <mergeCell ref="G14:H14"/>
    <mergeCell ref="M14:N14"/>
    <mergeCell ref="G15:H15"/>
    <mergeCell ref="M15:N15"/>
    <mergeCell ref="G16:H16"/>
    <mergeCell ref="M16:N16"/>
    <mergeCell ref="G17:H17"/>
    <mergeCell ref="M17:N17"/>
    <mergeCell ref="A21:F21"/>
    <mergeCell ref="G21:L22"/>
    <mergeCell ref="M21:N21"/>
    <mergeCell ref="A22:F25"/>
    <mergeCell ref="M22:O22"/>
    <mergeCell ref="G18:H18"/>
    <mergeCell ref="M18:N18"/>
    <mergeCell ref="G19:H19"/>
    <mergeCell ref="M19:N19"/>
    <mergeCell ref="A20:O20"/>
    <mergeCell ref="G23:O23"/>
    <mergeCell ref="G24:G33"/>
    <mergeCell ref="H24:H33"/>
    <mergeCell ref="I24:O27"/>
    <mergeCell ref="A26:F27"/>
    <mergeCell ref="A28:E28"/>
    <mergeCell ref="I28:O28"/>
    <mergeCell ref="A29:E29"/>
    <mergeCell ref="J29:M29"/>
    <mergeCell ref="A30:E30"/>
    <mergeCell ref="A34:O34"/>
    <mergeCell ref="A35:O35"/>
    <mergeCell ref="A36:O36"/>
    <mergeCell ref="A37:O37"/>
    <mergeCell ref="J30:M30"/>
    <mergeCell ref="A31:E31"/>
    <mergeCell ref="J31:M31"/>
    <mergeCell ref="A32:F32"/>
    <mergeCell ref="I32:O33"/>
    <mergeCell ref="A33:E33"/>
  </mergeCells>
  <conditionalFormatting sqref="O8:O19">
    <cfRule type="cellIs" dxfId="54" priority="3" operator="equal">
      <formula>"INEXEQUÍVEL"</formula>
    </cfRule>
    <cfRule type="cellIs" dxfId="53" priority="4" operator="equal">
      <formula>"EXCESSIVAMENTE ELEVADO"</formula>
    </cfRule>
    <cfRule type="cellIs" dxfId="52" priority="5" operator="equal">
      <formula>"EXEQUÍVEL"</formula>
    </cfRule>
    <cfRule type="cellIs" dxfId="51" priority="6" operator="equal">
      <formula>"ACEITÁVEL"</formula>
    </cfRule>
  </conditionalFormatting>
  <conditionalFormatting sqref="O21">
    <cfRule type="iconSet" priority="2">
      <iconSet iconSet="3Symbols2">
        <cfvo type="percent" val="0"/>
        <cfvo type="num" val="1"/>
        <cfvo type="num" val="3"/>
      </iconSet>
    </cfRule>
  </conditionalFormatting>
  <conditionalFormatting sqref="G23">
    <cfRule type="containsText" dxfId="50" priority="1" operator="containsText" text="NECESSÁRIO JUSTIFICAR NOS AUTOS A DETERMINAÇÃO DE PREÇO ESTIMADO COM BASE EM MENOS DE 3 (TRÊS) PREÇOS VÁLIDOS (Art. 6º, § 5º da IN SEGES/ME nº 65/2021)">
      <formula>NOT(ISERROR(SEARCH("NECESSÁRIO JUSTIFICAR NOS AUTOS A DETERMINAÇÃO DE PREÇO ESTIMADO COM BASE EM MENOS DE 3 (TRÊS) PREÇOS VÁLIDOS (Art. 6º, § 5º da IN SEGES/ME nº 65/2021)",G23)))</formula>
    </cfRule>
  </conditionalFormatting>
  <printOptions horizontalCentered="1"/>
  <pageMargins left="0.39370078740157483" right="0.39370078740157483" top="0.74803149606299213" bottom="0.55118110236220474" header="0.31496062992125984" footer="0.31496062992125984"/>
  <pageSetup paperSize="9" scale="60" orientation="landscape" r:id="rId1"/>
  <headerFooter>
    <oddHeader>&amp;L&amp;G&amp;C&amp;"Spranq eco sans,Negrito"&amp;10SERVIÇO PÚBLICO FEDERAL
UNIVERSIDADE FEDERAL DO SUL E SUDESTE DO PARÁ&amp;"-,Regular"&amp;11
&amp;"Spranq eco sans,Regular"&amp;10Emitido em &amp;D às &amp;T&amp;R&amp;G</oddHeader>
    <oddFooter>&amp;L&amp;"Spranq eco sans,Regular"&amp;8Diretoria de Compras, Contratos e Convênios (DCO/PROAD) – Setor de Contratações
Modelo de Mapa de Avaliação de Preços: Serviços
Atualização: dezembro/2022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E2BCF-C337-4C33-B03E-8A47C61808E0}">
  <dimension ref="A1:S37"/>
  <sheetViews>
    <sheetView showGridLines="0" zoomScaleNormal="100" zoomScaleSheetLayoutView="100" workbookViewId="0">
      <selection sqref="A1:O1"/>
    </sheetView>
  </sheetViews>
  <sheetFormatPr defaultRowHeight="11.25" x14ac:dyDescent="0.2"/>
  <cols>
    <col min="1" max="1" width="15" style="6" customWidth="1"/>
    <col min="2" max="2" width="6.7109375" style="6" customWidth="1"/>
    <col min="3" max="3" width="14.28515625" style="6" customWidth="1"/>
    <col min="4" max="4" width="8.7109375" style="5" customWidth="1"/>
    <col min="5" max="5" width="10.7109375" style="5" customWidth="1"/>
    <col min="6" max="6" width="16.7109375" style="5" customWidth="1"/>
    <col min="7" max="7" width="12.5703125" style="5" customWidth="1"/>
    <col min="8" max="8" width="63.7109375" style="5" customWidth="1"/>
    <col min="9" max="9" width="12.42578125" style="5" customWidth="1"/>
    <col min="10" max="10" width="14.140625" style="5" customWidth="1"/>
    <col min="11" max="11" width="12.140625" style="5" hidden="1" customWidth="1"/>
    <col min="12" max="12" width="19.28515625" style="5" customWidth="1"/>
    <col min="13" max="13" width="12.140625" style="5" customWidth="1"/>
    <col min="14" max="14" width="6.42578125" style="5" customWidth="1"/>
    <col min="15" max="15" width="18.7109375" style="5" customWidth="1"/>
    <col min="16" max="16" width="14" style="6" hidden="1" customWidth="1"/>
    <col min="17" max="16384" width="9.140625" style="6"/>
  </cols>
  <sheetData>
    <row r="1" spans="1:19" s="2" customFormat="1" ht="15.75" customHeight="1" x14ac:dyDescent="0.25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9" s="2" customFormat="1" ht="7.5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9" s="2" customFormat="1" ht="31.5" customHeight="1" x14ac:dyDescent="0.25">
      <c r="A3" s="17" t="s">
        <v>5</v>
      </c>
      <c r="B3" s="106" t="str">
        <f>IF('ITEM 1'!B3="","",'ITEM 1'!B3)</f>
        <v/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8"/>
    </row>
    <row r="4" spans="1:19" s="2" customFormat="1" ht="15" customHeight="1" x14ac:dyDescent="0.25">
      <c r="A4" s="17" t="s">
        <v>6</v>
      </c>
      <c r="B4" s="106" t="str">
        <f>IF('ITEM 1'!B4="","",'ITEM 1'!B4)</f>
        <v/>
      </c>
      <c r="C4" s="107"/>
      <c r="D4" s="107"/>
      <c r="E4" s="107"/>
      <c r="F4" s="107"/>
      <c r="G4" s="108"/>
      <c r="H4" s="102"/>
      <c r="I4" s="103"/>
      <c r="J4" s="103"/>
      <c r="K4" s="103"/>
      <c r="L4" s="103"/>
      <c r="M4" s="103"/>
      <c r="N4" s="103"/>
      <c r="O4" s="103"/>
    </row>
    <row r="5" spans="1:19" s="2" customFormat="1" ht="15" x14ac:dyDescent="0.25">
      <c r="A5" s="17" t="s">
        <v>2</v>
      </c>
      <c r="B5" s="16" t="str">
        <f>IF('ITEM 15'!B5="","",'ITEM 15'!B5+1)</f>
        <v/>
      </c>
      <c r="C5" s="104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9" s="2" customFormat="1" ht="7.5" customHeight="1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9" s="2" customFormat="1" ht="39" customHeight="1" x14ac:dyDescent="0.25">
      <c r="A7" s="68" t="s">
        <v>23</v>
      </c>
      <c r="B7" s="98"/>
      <c r="C7" s="69"/>
      <c r="D7" s="53" t="s">
        <v>33</v>
      </c>
      <c r="E7" s="53" t="s">
        <v>1</v>
      </c>
      <c r="F7" s="53" t="s">
        <v>0</v>
      </c>
      <c r="G7" s="68" t="s">
        <v>12</v>
      </c>
      <c r="H7" s="69"/>
      <c r="I7" s="53" t="s">
        <v>25</v>
      </c>
      <c r="J7" s="53" t="s">
        <v>3</v>
      </c>
      <c r="K7" s="53" t="s">
        <v>17</v>
      </c>
      <c r="L7" s="53" t="s">
        <v>30</v>
      </c>
      <c r="M7" s="68" t="s">
        <v>31</v>
      </c>
      <c r="N7" s="69"/>
      <c r="O7" s="53" t="s">
        <v>4</v>
      </c>
      <c r="P7" s="12" t="s">
        <v>18</v>
      </c>
    </row>
    <row r="8" spans="1:19" s="2" customFormat="1" ht="33.75" customHeight="1" x14ac:dyDescent="0.25">
      <c r="A8" s="96"/>
      <c r="B8" s="96"/>
      <c r="C8" s="96"/>
      <c r="D8" s="60"/>
      <c r="E8" s="61"/>
      <c r="F8" s="60"/>
      <c r="G8" s="62" t="s">
        <v>24</v>
      </c>
      <c r="H8" s="63"/>
      <c r="I8" s="3"/>
      <c r="J8" s="1"/>
      <c r="K8" s="86">
        <f>COUNT(J8:J19)</f>
        <v>0</v>
      </c>
      <c r="L8" s="8" t="str">
        <f>IF($K$8=2,ROUND(AVERAGE(J9),2),IF($K$8=3,ROUND(AVERAGE(J9:J10),2),IF($K$8=4,ROUND(AVERAGE(J9:J11),2),IF($K$8=5,ROUND(AVERAGE(J9:J12),2),IF($K$8=6,ROUND(AVERAGE(J9:J13),2),IF($K$8=7,ROUND(AVERAGE(J9:J14),2),IF($K$8=8,ROUND(AVERAGE(J9:J15),2),IF($K$8=9,ROUND(AVERAGE(J9:J16),2),IF($K$8=10,ROUND(AVERAGE(J9:J17),2),IF($K$8=11,ROUND(AVERAGE(J9:J18),2),IF($K$8=12,ROUND(AVERAGE(J9:J19),2),IF($K$8&lt;3,"",""))))))))))))</f>
        <v/>
      </c>
      <c r="M8" s="64" t="str">
        <f>IF(OR($K$8&lt;2,J8=""),"",(ROUNDDOWN(J8/L8,2)))</f>
        <v/>
      </c>
      <c r="N8" s="65"/>
      <c r="O8" s="9" t="str">
        <f>IF(M8="","",IF(AND(M8&gt;=30%,M8&lt;=100%),"EXEQUÍVEL",IF(AND(M8&gt;100%,M8&lt;=130%),"ACEITÁVEL",IF(AND(M8&gt;0.01%,M8&lt;30%),"INEXEQUÍVEL",IF(M8&gt;130%,"EXCESSIVAMENTE ELEVADO","")))))</f>
        <v/>
      </c>
      <c r="P8" s="1" t="str">
        <f>IF(O8="","",IF(OR(O8="INEXEQUÍVEL",O8="EXCESSIVAMENTE ELEVADO"),"",J8))</f>
        <v/>
      </c>
    </row>
    <row r="9" spans="1:19" s="2" customFormat="1" ht="33.75" customHeight="1" x14ac:dyDescent="0.25">
      <c r="A9" s="96"/>
      <c r="B9" s="96"/>
      <c r="C9" s="96"/>
      <c r="D9" s="60"/>
      <c r="E9" s="61"/>
      <c r="F9" s="60"/>
      <c r="G9" s="62"/>
      <c r="H9" s="63"/>
      <c r="I9" s="3"/>
      <c r="J9" s="1"/>
      <c r="K9" s="87"/>
      <c r="L9" s="8" t="str">
        <f>IF($K$8=2,ROUND(AVERAGE(J8),2),IF($K$8=3,ROUND(AVERAGE(J8,J10),2),IF($K$8=4,ROUND(AVERAGE(J8,J10:J11),2),IF($K$8=5,ROUND(AVERAGE(J8,J10:J12),2),IF($K$8=6,ROUND(AVERAGE(J8,J10:J13),2),IF($K$8=7,ROUND(AVERAGE(J8,J10:J14),2),IF($K$8=8,ROUND(AVERAGE(J8,J10:J15),2),IF($K$8=9,ROUND(AVERAGE(J8,J10:J16),2),IF($K$8=10,ROUND(AVERAGE(J8,J10:J17),2),IF($K$8=11,ROUND(AVERAGE(J8,J10:J18),2),IF($K$8=12,ROUND(AVERAGE(J8,J10:J19),2),IF($K$8&lt;3,"",""))))))))))))</f>
        <v/>
      </c>
      <c r="M9" s="64" t="str">
        <f t="shared" ref="M9:M19" si="0">IF(OR($K$8&lt;2,J9=""),"",(ROUNDDOWN(J9/L9,2)))</f>
        <v/>
      </c>
      <c r="N9" s="65"/>
      <c r="O9" s="9" t="str">
        <f t="shared" ref="O9:O19" si="1">IF(M9="","",IF(AND(M9&gt;=30%,M9&lt;=100%),"EXEQUÍVEL",IF(AND(M9&gt;100%,M9&lt;=130%),"ACEITÁVEL",IF(AND(M9&gt;0.01%,M9&lt;30%),"INEXEQUÍVEL",IF(M9&gt;130%,"EXCESSIVAMENTE ELEVADO","")))))</f>
        <v/>
      </c>
      <c r="P9" s="1" t="str">
        <f t="shared" ref="P9:P19" si="2">IF(O9="","",IF(OR(O9="INEXEQUÍVEL",O9="EXCESSIVAMENTE ELEVADO"),"",J9))</f>
        <v/>
      </c>
    </row>
    <row r="10" spans="1:19" s="2" customFormat="1" ht="33.75" customHeight="1" x14ac:dyDescent="0.25">
      <c r="A10" s="96"/>
      <c r="B10" s="96"/>
      <c r="C10" s="96"/>
      <c r="D10" s="60"/>
      <c r="E10" s="61"/>
      <c r="F10" s="60"/>
      <c r="G10" s="62"/>
      <c r="H10" s="63"/>
      <c r="I10" s="3"/>
      <c r="J10" s="1"/>
      <c r="K10" s="87"/>
      <c r="L10" s="8" t="str">
        <f>IF($K$8=3,ROUND(AVERAGE(J8:J9),2),IF($K$8=4,ROUND(AVERAGE(J8:J9,J11),2),IF($K$8=5,ROUND(AVERAGE(J8:J9,J11:J12),2),IF($K$8=6,ROUND(AVERAGE(J8:J9,J11:J13),2),IF($K$8=7,ROUND(AVERAGE(J8:J9,J11:J14),2),IF($K$8=8,ROUND(AVERAGE(J8:J9,J11:J15),2),IF($K$8=9,ROUND(AVERAGE(J8:J9,J11:J16),2),IF($K$8=10,ROUND(AVERAGE(J8:J9,J11:J17),2),IF($K$8=11,ROUND(AVERAGE(J8:J9,J11:J18),2),IF($K$8=12,ROUND(AVERAGE(J8:J9,J11:J19),2),IF($K$8&lt;3,"","")))))))))))</f>
        <v/>
      </c>
      <c r="M10" s="64" t="str">
        <f t="shared" si="0"/>
        <v/>
      </c>
      <c r="N10" s="65"/>
      <c r="O10" s="9" t="str">
        <f t="shared" si="1"/>
        <v/>
      </c>
      <c r="P10" s="1" t="str">
        <f t="shared" si="2"/>
        <v/>
      </c>
      <c r="S10" s="4"/>
    </row>
    <row r="11" spans="1:19" s="2" customFormat="1" ht="33.75" customHeight="1" x14ac:dyDescent="0.25">
      <c r="A11" s="96"/>
      <c r="B11" s="96"/>
      <c r="C11" s="96"/>
      <c r="D11" s="60"/>
      <c r="E11" s="61"/>
      <c r="F11" s="60"/>
      <c r="G11" s="62"/>
      <c r="H11" s="63"/>
      <c r="I11" s="3"/>
      <c r="J11" s="1"/>
      <c r="K11" s="87"/>
      <c r="L11" s="8" t="str">
        <f>IF($K$8=4,ROUND(AVERAGE(J8:J10),2),IF($K$8=5,ROUND(AVERAGE(J8:J10,J12),2),IF($K$8=6,ROUND(AVERAGE(J8:J10,J12:J13),2),IF($K$8=7,ROUND(AVERAGE(J8:J10,J12:J14),2),IF($K$8=8,ROUND(AVERAGE(J8:J10,J12:J15),2),IF($K$8=9,ROUND(AVERAGE(J8:J10,J12:J16),2),IF($K$8=10,ROUND(AVERAGE(J8:J10,J12:J17),2),IF($K$8=11,ROUND(AVERAGE(J8:J10,J12:J18),2),IF($K$8=12,ROUND(AVERAGE(J8:J10,J12:J19),2),IF($K$8&lt;3,"",""))))))))))</f>
        <v/>
      </c>
      <c r="M11" s="64" t="str">
        <f t="shared" si="0"/>
        <v/>
      </c>
      <c r="N11" s="65"/>
      <c r="O11" s="9" t="str">
        <f t="shared" si="1"/>
        <v/>
      </c>
      <c r="P11" s="1" t="str">
        <f t="shared" si="2"/>
        <v/>
      </c>
    </row>
    <row r="12" spans="1:19" s="2" customFormat="1" ht="33.75" customHeight="1" x14ac:dyDescent="0.25">
      <c r="A12" s="96"/>
      <c r="B12" s="96"/>
      <c r="C12" s="96"/>
      <c r="D12" s="60"/>
      <c r="E12" s="61"/>
      <c r="F12" s="60"/>
      <c r="G12" s="62"/>
      <c r="H12" s="63"/>
      <c r="I12" s="3"/>
      <c r="J12" s="1"/>
      <c r="K12" s="87"/>
      <c r="L12" s="8" t="str">
        <f>IF($K$8=5,ROUND(AVERAGE(J8:J11),2),IF($K$8=6,ROUND(AVERAGE(J8:J11,J13),2),IF($K$8=7,ROUND(AVERAGE(J8:J11,J13:J14),2),IF($K$8=8,ROUND(AVERAGE(J8:J11,J13:J15),2),IF($K$8=9,ROUND(AVERAGE(J8:J11,J13:J16),2),IF($K$8=10,ROUND(AVERAGE(J8:J11,J13:J17),2),IF($K$8=11,ROUND(AVERAGE(J8:J11,J13:J18),2),IF($K$8=12,ROUND(AVERAGE(J8:J11,J13:J19),2),IF($K$8&lt;3,"","")))))))))</f>
        <v/>
      </c>
      <c r="M12" s="64" t="str">
        <f t="shared" si="0"/>
        <v/>
      </c>
      <c r="N12" s="65"/>
      <c r="O12" s="9" t="str">
        <f t="shared" si="1"/>
        <v/>
      </c>
      <c r="P12" s="1" t="str">
        <f t="shared" si="2"/>
        <v/>
      </c>
    </row>
    <row r="13" spans="1:19" s="2" customFormat="1" ht="33.75" customHeight="1" x14ac:dyDescent="0.25">
      <c r="A13" s="96"/>
      <c r="B13" s="96"/>
      <c r="C13" s="96"/>
      <c r="D13" s="60"/>
      <c r="E13" s="61"/>
      <c r="F13" s="60"/>
      <c r="G13" s="62"/>
      <c r="H13" s="63"/>
      <c r="I13" s="3"/>
      <c r="J13" s="1"/>
      <c r="K13" s="87"/>
      <c r="L13" s="8" t="str">
        <f>IF($K$8=6,ROUND(AVERAGE(J8:J12),2),IF($K$8=7,ROUND(AVERAGE(J8:J12,J14),2),IF($K$8=8,ROUND(AVERAGE(J8:J12,J14:J15),2),IF($K$8=9,ROUND(AVERAGE(J8:J12,J14:J16),2),IF($K$8=10,ROUND(AVERAGE(J8:J12,J14:J17),2),IF($K$8=11,ROUND(AVERAGE(J8:J12,J14:J18),2),IF($K$8=12,ROUND(AVERAGE(J8:J12,J14:J19),2),IF($K$8&lt;3,"",""))))))))</f>
        <v/>
      </c>
      <c r="M13" s="64" t="str">
        <f t="shared" si="0"/>
        <v/>
      </c>
      <c r="N13" s="65"/>
      <c r="O13" s="9" t="str">
        <f t="shared" si="1"/>
        <v/>
      </c>
      <c r="P13" s="1" t="str">
        <f t="shared" si="2"/>
        <v/>
      </c>
    </row>
    <row r="14" spans="1:19" s="2" customFormat="1" ht="33.75" customHeight="1" x14ac:dyDescent="0.25">
      <c r="A14" s="96"/>
      <c r="B14" s="96"/>
      <c r="C14" s="96"/>
      <c r="D14" s="60"/>
      <c r="E14" s="61"/>
      <c r="F14" s="60"/>
      <c r="G14" s="62"/>
      <c r="H14" s="63"/>
      <c r="I14" s="3"/>
      <c r="J14" s="1"/>
      <c r="K14" s="87"/>
      <c r="L14" s="8" t="str">
        <f>IF($K$8=7,ROUND(AVERAGE(J8:J13),2),IF($K$8=8,ROUND(AVERAGE(J8:J13,J15),2),IF($K$8=9,ROUND(AVERAGE(J8:J13,J16),2),IF($K$8=10,ROUND(AVERAGE(J8:J13,J17),2),IF($K$8=11,ROUND(AVERAGE(J8:J13,J15:J18),2),IF($K$8=12,ROUND(AVERAGE(J8:J13,J15:J19),2),IF($K$8&lt;3,"","")))))))</f>
        <v/>
      </c>
      <c r="M14" s="64" t="str">
        <f t="shared" si="0"/>
        <v/>
      </c>
      <c r="N14" s="65"/>
      <c r="O14" s="9" t="str">
        <f t="shared" si="1"/>
        <v/>
      </c>
      <c r="P14" s="1" t="str">
        <f t="shared" si="2"/>
        <v/>
      </c>
    </row>
    <row r="15" spans="1:19" s="2" customFormat="1" ht="33.75" customHeight="1" x14ac:dyDescent="0.25">
      <c r="A15" s="96"/>
      <c r="B15" s="96"/>
      <c r="C15" s="96"/>
      <c r="D15" s="60"/>
      <c r="E15" s="61"/>
      <c r="F15" s="60"/>
      <c r="G15" s="62"/>
      <c r="H15" s="63"/>
      <c r="I15" s="3"/>
      <c r="J15" s="1"/>
      <c r="K15" s="87"/>
      <c r="L15" s="8" t="str">
        <f>IF($K$8=8,ROUND(AVERAGE(J8:J14),2),IF($K$8=9,ROUND(AVERAGE(J8:J14,J16,J17),2),IF($K$8=10,ROUND(AVERAGE(J8:J14,J16:J17),2),IF($K$8=11,ROUND(AVERAGE(J8:J14,J16:J18),2),IF($K$8=12,ROUND(AVERAGE(J8:J14,J16:J19),2),IF($K$8&lt;3,"",""))))))</f>
        <v/>
      </c>
      <c r="M15" s="64" t="str">
        <f t="shared" si="0"/>
        <v/>
      </c>
      <c r="N15" s="65"/>
      <c r="O15" s="9" t="str">
        <f t="shared" si="1"/>
        <v/>
      </c>
      <c r="P15" s="1" t="str">
        <f t="shared" si="2"/>
        <v/>
      </c>
    </row>
    <row r="16" spans="1:19" s="2" customFormat="1" ht="33.75" customHeight="1" x14ac:dyDescent="0.25">
      <c r="A16" s="96"/>
      <c r="B16" s="96"/>
      <c r="C16" s="96"/>
      <c r="D16" s="60"/>
      <c r="E16" s="61"/>
      <c r="F16" s="60"/>
      <c r="G16" s="62"/>
      <c r="H16" s="63"/>
      <c r="I16" s="3"/>
      <c r="J16" s="1"/>
      <c r="K16" s="87"/>
      <c r="L16" s="8" t="str">
        <f>IF($K$8=9,ROUND(AVERAGE(J8:J15),2),IF($K$8=10,ROUND(AVERAGE(J8:J15,J17),2),IF($K$8=11,ROUND(AVERAGE(J8:J15,J17:J18),2),IF($K$8=12,ROUND(AVERAGE(J8:J15,J17:J19),2),IF($K$8&lt;3,"","")))))</f>
        <v/>
      </c>
      <c r="M16" s="64" t="str">
        <f t="shared" si="0"/>
        <v/>
      </c>
      <c r="N16" s="65"/>
      <c r="O16" s="9" t="str">
        <f t="shared" si="1"/>
        <v/>
      </c>
      <c r="P16" s="1" t="str">
        <f t="shared" si="2"/>
        <v/>
      </c>
    </row>
    <row r="17" spans="1:16" s="2" customFormat="1" ht="33.75" customHeight="1" x14ac:dyDescent="0.25">
      <c r="A17" s="96"/>
      <c r="B17" s="96"/>
      <c r="C17" s="96"/>
      <c r="D17" s="60"/>
      <c r="E17" s="61"/>
      <c r="F17" s="60"/>
      <c r="G17" s="62"/>
      <c r="H17" s="63"/>
      <c r="I17" s="3"/>
      <c r="J17" s="1"/>
      <c r="K17" s="87"/>
      <c r="L17" s="8" t="str">
        <f>IF($K$8=10,ROUND(AVERAGE(J8:J16),2),IF($K$8=11,ROUND(AVERAGE(J8:J16,J18),2),IF($K$8=12,ROUND(AVERAGE(J8:J16,J18:J19),2),IF($K$8&lt;3,"",""))))</f>
        <v/>
      </c>
      <c r="M17" s="64" t="str">
        <f t="shared" si="0"/>
        <v/>
      </c>
      <c r="N17" s="65"/>
      <c r="O17" s="9" t="str">
        <f t="shared" si="1"/>
        <v/>
      </c>
      <c r="P17" s="1" t="str">
        <f t="shared" si="2"/>
        <v/>
      </c>
    </row>
    <row r="18" spans="1:16" s="2" customFormat="1" ht="33.75" customHeight="1" x14ac:dyDescent="0.25">
      <c r="A18" s="96"/>
      <c r="B18" s="96"/>
      <c r="C18" s="96"/>
      <c r="D18" s="60"/>
      <c r="E18" s="61"/>
      <c r="F18" s="60"/>
      <c r="G18" s="62"/>
      <c r="H18" s="63"/>
      <c r="I18" s="3"/>
      <c r="J18" s="1"/>
      <c r="K18" s="87"/>
      <c r="L18" s="8" t="str">
        <f>IF($K$8=11,ROUND(AVERAGE(J8:J17),2),IF($K$8=12,ROUND(AVERAGE(J8:J17,J19),2),IF($K$8&lt;3,"","")))</f>
        <v/>
      </c>
      <c r="M18" s="64" t="str">
        <f t="shared" si="0"/>
        <v/>
      </c>
      <c r="N18" s="65"/>
      <c r="O18" s="9" t="str">
        <f t="shared" si="1"/>
        <v/>
      </c>
      <c r="P18" s="1" t="str">
        <f t="shared" si="2"/>
        <v/>
      </c>
    </row>
    <row r="19" spans="1:16" s="2" customFormat="1" ht="33.75" customHeight="1" x14ac:dyDescent="0.25">
      <c r="A19" s="96"/>
      <c r="B19" s="96"/>
      <c r="C19" s="96"/>
      <c r="D19" s="60"/>
      <c r="E19" s="61"/>
      <c r="F19" s="60"/>
      <c r="G19" s="62"/>
      <c r="H19" s="63"/>
      <c r="I19" s="3"/>
      <c r="J19" s="1"/>
      <c r="K19" s="88"/>
      <c r="L19" s="8" t="str">
        <f>IF($K$8=12,ROUND(AVERAGE(J8:J18),2),IF($K$8&lt;3,"",""))</f>
        <v/>
      </c>
      <c r="M19" s="64" t="str">
        <f t="shared" si="0"/>
        <v/>
      </c>
      <c r="N19" s="65"/>
      <c r="O19" s="9" t="str">
        <f t="shared" si="1"/>
        <v/>
      </c>
      <c r="P19" s="1" t="str">
        <f t="shared" si="2"/>
        <v/>
      </c>
    </row>
    <row r="20" spans="1:16" s="2" customFormat="1" ht="7.5" customHeight="1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  <row r="21" spans="1:16" s="2" customFormat="1" ht="22.5" customHeight="1" x14ac:dyDescent="0.25">
      <c r="A21" s="92" t="s">
        <v>36</v>
      </c>
      <c r="B21" s="92"/>
      <c r="C21" s="92"/>
      <c r="D21" s="92"/>
      <c r="E21" s="92"/>
      <c r="F21" s="92"/>
      <c r="G21" s="56"/>
      <c r="H21" s="67"/>
      <c r="I21" s="67"/>
      <c r="J21" s="67"/>
      <c r="K21" s="67"/>
      <c r="L21" s="67"/>
      <c r="M21" s="68" t="s">
        <v>21</v>
      </c>
      <c r="N21" s="69"/>
      <c r="O21" s="14" t="str">
        <f>IF($P$21=0,"",$P$21)</f>
        <v/>
      </c>
      <c r="P21" s="13">
        <f>COUNT(P8:P19)</f>
        <v>0</v>
      </c>
    </row>
    <row r="22" spans="1:16" s="2" customFormat="1" ht="22.5" customHeight="1" x14ac:dyDescent="0.25">
      <c r="A22" s="90" t="s">
        <v>20</v>
      </c>
      <c r="B22" s="90"/>
      <c r="C22" s="90"/>
      <c r="D22" s="90"/>
      <c r="E22" s="90"/>
      <c r="F22" s="90"/>
      <c r="G22" s="56"/>
      <c r="H22" s="67"/>
      <c r="I22" s="67"/>
      <c r="J22" s="67"/>
      <c r="K22" s="67"/>
      <c r="L22" s="67"/>
      <c r="M22" s="66"/>
      <c r="N22" s="66"/>
      <c r="O22" s="66"/>
    </row>
    <row r="23" spans="1:16" s="2" customFormat="1" ht="22.5" customHeight="1" x14ac:dyDescent="0.25">
      <c r="A23" s="90"/>
      <c r="B23" s="90"/>
      <c r="C23" s="90"/>
      <c r="D23" s="90"/>
      <c r="E23" s="90"/>
      <c r="F23" s="90"/>
      <c r="G23" s="54" t="str">
        <f>IF(OR($J$8="",$P$21&gt;=3),"","NECESSÁRIO JUSTIFICAR NOS AUTOS A DETERMINAÇÃO DE PREÇO ESTIMADO COM BASE EM MENOS DE 3 (TRÊS) PREÇOS VÁLIDOS (Art. 6º, § 5º da IN SEGES/ME nº 65/2021)")</f>
        <v/>
      </c>
      <c r="H23" s="55"/>
      <c r="I23" s="55"/>
      <c r="J23" s="55"/>
      <c r="K23" s="55"/>
      <c r="L23" s="55"/>
      <c r="M23" s="55"/>
      <c r="N23" s="55"/>
      <c r="O23" s="55"/>
    </row>
    <row r="24" spans="1:16" s="2" customFormat="1" ht="22.5" customHeight="1" x14ac:dyDescent="0.25">
      <c r="A24" s="90"/>
      <c r="B24" s="90"/>
      <c r="C24" s="90"/>
      <c r="D24" s="90"/>
      <c r="E24" s="90"/>
      <c r="F24" s="90"/>
      <c r="G24" s="56"/>
      <c r="H24" s="73"/>
      <c r="I24" s="71"/>
      <c r="J24" s="71"/>
      <c r="K24" s="71"/>
      <c r="L24" s="71"/>
      <c r="M24" s="71"/>
      <c r="N24" s="71"/>
      <c r="O24" s="71"/>
    </row>
    <row r="25" spans="1:16" s="2" customFormat="1" ht="11.25" customHeight="1" x14ac:dyDescent="0.25">
      <c r="A25" s="90"/>
      <c r="B25" s="90"/>
      <c r="C25" s="90"/>
      <c r="D25" s="90"/>
      <c r="E25" s="90"/>
      <c r="F25" s="90"/>
      <c r="G25" s="56"/>
      <c r="H25" s="73"/>
      <c r="I25" s="71"/>
      <c r="J25" s="71"/>
      <c r="K25" s="71"/>
      <c r="L25" s="71"/>
      <c r="M25" s="71"/>
      <c r="N25" s="71"/>
      <c r="O25" s="71"/>
    </row>
    <row r="26" spans="1:16" s="2" customFormat="1" ht="11.25" customHeight="1" x14ac:dyDescent="0.25">
      <c r="A26" s="74" t="s">
        <v>32</v>
      </c>
      <c r="B26" s="75"/>
      <c r="C26" s="75"/>
      <c r="D26" s="75"/>
      <c r="E26" s="75"/>
      <c r="F26" s="76"/>
      <c r="G26" s="56"/>
      <c r="H26" s="73"/>
      <c r="I26" s="71"/>
      <c r="J26" s="71"/>
      <c r="K26" s="71"/>
      <c r="L26" s="71"/>
      <c r="M26" s="71"/>
      <c r="N26" s="71"/>
      <c r="O26" s="71"/>
    </row>
    <row r="27" spans="1:16" s="2" customFormat="1" ht="11.25" customHeight="1" x14ac:dyDescent="0.25">
      <c r="A27" s="77"/>
      <c r="B27" s="78"/>
      <c r="C27" s="78"/>
      <c r="D27" s="78"/>
      <c r="E27" s="78"/>
      <c r="F27" s="79"/>
      <c r="G27" s="56"/>
      <c r="H27" s="73"/>
      <c r="I27" s="72"/>
      <c r="J27" s="72"/>
      <c r="K27" s="72"/>
      <c r="L27" s="72"/>
      <c r="M27" s="72"/>
      <c r="N27" s="72"/>
      <c r="O27" s="72"/>
    </row>
    <row r="28" spans="1:16" ht="18.75" customHeight="1" x14ac:dyDescent="0.2">
      <c r="A28" s="85" t="s">
        <v>13</v>
      </c>
      <c r="B28" s="85"/>
      <c r="C28" s="85"/>
      <c r="D28" s="85"/>
      <c r="E28" s="85"/>
      <c r="F28" s="11" t="str">
        <f>IF($P$21&lt;2,"",_xlfn.STDEV.S(P8:P19)/ROUND(AVERAGE(P8:P19),2))</f>
        <v/>
      </c>
      <c r="G28" s="56"/>
      <c r="H28" s="73"/>
      <c r="I28" s="81" t="s">
        <v>27</v>
      </c>
      <c r="J28" s="82"/>
      <c r="K28" s="82"/>
      <c r="L28" s="82"/>
      <c r="M28" s="82"/>
      <c r="N28" s="82"/>
      <c r="O28" s="83"/>
    </row>
    <row r="29" spans="1:16" ht="18.75" customHeight="1" x14ac:dyDescent="0.2">
      <c r="A29" s="85" t="s">
        <v>19</v>
      </c>
      <c r="B29" s="85"/>
      <c r="C29" s="85"/>
      <c r="D29" s="85"/>
      <c r="E29" s="85"/>
      <c r="F29" s="10" t="str">
        <f>IF($P$21=0,"",SMALL(P8:P19,1))</f>
        <v/>
      </c>
      <c r="G29" s="56"/>
      <c r="H29" s="73"/>
      <c r="I29" s="52" t="s">
        <v>28</v>
      </c>
      <c r="J29" s="57"/>
      <c r="K29" s="58"/>
      <c r="L29" s="58"/>
      <c r="M29" s="59"/>
      <c r="N29" s="18" t="s">
        <v>11</v>
      </c>
      <c r="O29" s="51"/>
    </row>
    <row r="30" spans="1:16" ht="18.75" customHeight="1" x14ac:dyDescent="0.2">
      <c r="A30" s="85" t="s">
        <v>14</v>
      </c>
      <c r="B30" s="85"/>
      <c r="C30" s="85"/>
      <c r="D30" s="85"/>
      <c r="E30" s="85"/>
      <c r="F30" s="10" t="str">
        <f>IF($F$28="","",ROUND(AVERAGE(P8:P19),2))</f>
        <v/>
      </c>
      <c r="G30" s="56"/>
      <c r="H30" s="73"/>
      <c r="I30" s="52" t="s">
        <v>28</v>
      </c>
      <c r="J30" s="57"/>
      <c r="K30" s="58"/>
      <c r="L30" s="58"/>
      <c r="M30" s="59"/>
      <c r="N30" s="18" t="s">
        <v>11</v>
      </c>
      <c r="O30" s="51"/>
    </row>
    <row r="31" spans="1:16" ht="18.75" customHeight="1" x14ac:dyDescent="0.2">
      <c r="A31" s="85" t="s">
        <v>15</v>
      </c>
      <c r="B31" s="85"/>
      <c r="C31" s="85"/>
      <c r="D31" s="85"/>
      <c r="E31" s="85"/>
      <c r="F31" s="10" t="str">
        <f>IF($F$28="","",ROUND(MEDIAN(P8:P19),2))</f>
        <v/>
      </c>
      <c r="G31" s="56"/>
      <c r="H31" s="73"/>
      <c r="I31" s="52" t="s">
        <v>28</v>
      </c>
      <c r="J31" s="57"/>
      <c r="K31" s="58"/>
      <c r="L31" s="58"/>
      <c r="M31" s="59"/>
      <c r="N31" s="18" t="s">
        <v>11</v>
      </c>
      <c r="O31" s="51"/>
    </row>
    <row r="32" spans="1:16" ht="67.5" customHeight="1" x14ac:dyDescent="0.2">
      <c r="A32" s="80" t="s">
        <v>22</v>
      </c>
      <c r="B32" s="80"/>
      <c r="C32" s="80"/>
      <c r="D32" s="80"/>
      <c r="E32" s="80"/>
      <c r="F32" s="80"/>
      <c r="G32" s="56"/>
      <c r="H32" s="73"/>
      <c r="I32" s="94"/>
      <c r="J32" s="94"/>
      <c r="K32" s="94"/>
      <c r="L32" s="94"/>
      <c r="M32" s="94"/>
      <c r="N32" s="94"/>
      <c r="O32" s="94"/>
    </row>
    <row r="33" spans="1:15" ht="18.75" customHeight="1" x14ac:dyDescent="0.2">
      <c r="A33" s="93" t="s">
        <v>26</v>
      </c>
      <c r="B33" s="93"/>
      <c r="C33" s="93"/>
      <c r="D33" s="93"/>
      <c r="E33" s="93"/>
      <c r="F33" s="10" t="str">
        <f>IF($F$28&lt;=1%,$F$29,IF(AND($F$28&gt;1%,$F$28&lt;=25%),$F$30,$F$31))</f>
        <v/>
      </c>
      <c r="G33" s="56"/>
      <c r="H33" s="73"/>
      <c r="I33" s="95"/>
      <c r="J33" s="95"/>
      <c r="K33" s="95"/>
      <c r="L33" s="95"/>
      <c r="M33" s="95"/>
      <c r="N33" s="95"/>
      <c r="O33" s="95"/>
    </row>
    <row r="34" spans="1:15" ht="7.5" customHeight="1" x14ac:dyDescent="0.2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</row>
    <row r="35" spans="1:15" s="7" customFormat="1" ht="15" customHeight="1" x14ac:dyDescent="0.2">
      <c r="A35" s="91" t="s">
        <v>35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1:15" ht="7.5" customHeight="1" x14ac:dyDescent="0.2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5" s="5" customFormat="1" ht="90" customHeight="1" x14ac:dyDescent="0.25">
      <c r="A37" s="89" t="s">
        <v>34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</sheetData>
  <sheetProtection algorithmName="SHA-512" hashValue="8M6yf5LK9gHm8EbAZ4/2/j6D+K3dJjJd50o2X0lmNurf1JKSwL3zYV51fTki9GSqk7D54j3Qy/8/ART56586mA==" saltValue="YOJangFTwGxe11jD7FQImw==" spinCount="100000" sheet="1" objects="1" scenarios="1"/>
  <mergeCells count="65">
    <mergeCell ref="C5:O5"/>
    <mergeCell ref="A1:O1"/>
    <mergeCell ref="A2:O2"/>
    <mergeCell ref="B3:O3"/>
    <mergeCell ref="B4:G4"/>
    <mergeCell ref="H4:O4"/>
    <mergeCell ref="A6:O6"/>
    <mergeCell ref="A7:C7"/>
    <mergeCell ref="G7:H7"/>
    <mergeCell ref="M7:N7"/>
    <mergeCell ref="A8:C19"/>
    <mergeCell ref="D8:D19"/>
    <mergeCell ref="E8:E19"/>
    <mergeCell ref="F8:F19"/>
    <mergeCell ref="G8:H8"/>
    <mergeCell ref="K8:K19"/>
    <mergeCell ref="M8:N8"/>
    <mergeCell ref="G9:H9"/>
    <mergeCell ref="M9:N9"/>
    <mergeCell ref="G10:H10"/>
    <mergeCell ref="M10:N10"/>
    <mergeCell ref="G12:H12"/>
    <mergeCell ref="M12:N12"/>
    <mergeCell ref="G13:H13"/>
    <mergeCell ref="M13:N13"/>
    <mergeCell ref="G11:H11"/>
    <mergeCell ref="M11:N11"/>
    <mergeCell ref="G14:H14"/>
    <mergeCell ref="M14:N14"/>
    <mergeCell ref="G15:H15"/>
    <mergeCell ref="M15:N15"/>
    <mergeCell ref="G16:H16"/>
    <mergeCell ref="M16:N16"/>
    <mergeCell ref="G17:H17"/>
    <mergeCell ref="M17:N17"/>
    <mergeCell ref="A21:F21"/>
    <mergeCell ref="G21:L22"/>
    <mergeCell ref="M21:N21"/>
    <mergeCell ref="A22:F25"/>
    <mergeCell ref="M22:O22"/>
    <mergeCell ref="G18:H18"/>
    <mergeCell ref="M18:N18"/>
    <mergeCell ref="G19:H19"/>
    <mergeCell ref="M19:N19"/>
    <mergeCell ref="A20:O20"/>
    <mergeCell ref="G23:O23"/>
    <mergeCell ref="G24:G33"/>
    <mergeCell ref="H24:H33"/>
    <mergeCell ref="I24:O27"/>
    <mergeCell ref="A26:F27"/>
    <mergeCell ref="A28:E28"/>
    <mergeCell ref="I28:O28"/>
    <mergeCell ref="A29:E29"/>
    <mergeCell ref="J29:M29"/>
    <mergeCell ref="A30:E30"/>
    <mergeCell ref="A34:O34"/>
    <mergeCell ref="A35:O35"/>
    <mergeCell ref="A36:O36"/>
    <mergeCell ref="A37:O37"/>
    <mergeCell ref="J30:M30"/>
    <mergeCell ref="A31:E31"/>
    <mergeCell ref="J31:M31"/>
    <mergeCell ref="A32:F32"/>
    <mergeCell ref="I32:O33"/>
    <mergeCell ref="A33:E33"/>
  </mergeCells>
  <conditionalFormatting sqref="O8:O19">
    <cfRule type="cellIs" dxfId="49" priority="3" operator="equal">
      <formula>"INEXEQUÍVEL"</formula>
    </cfRule>
    <cfRule type="cellIs" dxfId="48" priority="4" operator="equal">
      <formula>"EXCESSIVAMENTE ELEVADO"</formula>
    </cfRule>
    <cfRule type="cellIs" dxfId="47" priority="5" operator="equal">
      <formula>"EXEQUÍVEL"</formula>
    </cfRule>
    <cfRule type="cellIs" dxfId="46" priority="6" operator="equal">
      <formula>"ACEITÁVEL"</formula>
    </cfRule>
  </conditionalFormatting>
  <conditionalFormatting sqref="O21">
    <cfRule type="iconSet" priority="2">
      <iconSet iconSet="3Symbols2">
        <cfvo type="percent" val="0"/>
        <cfvo type="num" val="1"/>
        <cfvo type="num" val="3"/>
      </iconSet>
    </cfRule>
  </conditionalFormatting>
  <conditionalFormatting sqref="G23">
    <cfRule type="containsText" dxfId="45" priority="1" operator="containsText" text="NECESSÁRIO JUSTIFICAR NOS AUTOS A DETERMINAÇÃO DE PREÇO ESTIMADO COM BASE EM MENOS DE 3 (TRÊS) PREÇOS VÁLIDOS (Art. 6º, § 5º da IN SEGES/ME nº 65/2021)">
      <formula>NOT(ISERROR(SEARCH("NECESSÁRIO JUSTIFICAR NOS AUTOS A DETERMINAÇÃO DE PREÇO ESTIMADO COM BASE EM MENOS DE 3 (TRÊS) PREÇOS VÁLIDOS (Art. 6º, § 5º da IN SEGES/ME nº 65/2021)",G23)))</formula>
    </cfRule>
  </conditionalFormatting>
  <printOptions horizontalCentered="1"/>
  <pageMargins left="0.39370078740157483" right="0.39370078740157483" top="0.74803149606299213" bottom="0.55118110236220474" header="0.31496062992125984" footer="0.31496062992125984"/>
  <pageSetup paperSize="9" scale="60" orientation="landscape" r:id="rId1"/>
  <headerFooter>
    <oddHeader>&amp;L&amp;G&amp;C&amp;"Spranq eco sans,Negrito"&amp;10SERVIÇO PÚBLICO FEDERAL
UNIVERSIDADE FEDERAL DO SUL E SUDESTE DO PARÁ&amp;"-,Regular"&amp;11
&amp;"Spranq eco sans,Regular"&amp;10Emitido em &amp;D às &amp;T&amp;R&amp;G</oddHeader>
    <oddFooter>&amp;L&amp;"Spranq eco sans,Regular"&amp;8Diretoria de Compras, Contratos e Convênios (DCO/PROAD) – Setor de Contratações
Modelo de Mapa de Avaliação de Preços: Serviços
Atualização: dezembro/2022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115AF-9D18-48FD-B98C-ADA81977E68C}">
  <dimension ref="A1:S37"/>
  <sheetViews>
    <sheetView showGridLines="0" zoomScaleNormal="100" zoomScaleSheetLayoutView="100" workbookViewId="0">
      <selection sqref="A1:O1"/>
    </sheetView>
  </sheetViews>
  <sheetFormatPr defaultRowHeight="11.25" x14ac:dyDescent="0.2"/>
  <cols>
    <col min="1" max="1" width="15" style="6" customWidth="1"/>
    <col min="2" max="2" width="6.7109375" style="6" customWidth="1"/>
    <col min="3" max="3" width="14.28515625" style="6" customWidth="1"/>
    <col min="4" max="4" width="8.7109375" style="5" customWidth="1"/>
    <col min="5" max="5" width="10.7109375" style="5" customWidth="1"/>
    <col min="6" max="6" width="16.7109375" style="5" customWidth="1"/>
    <col min="7" max="7" width="12.5703125" style="5" customWidth="1"/>
    <col min="8" max="8" width="63.7109375" style="5" customWidth="1"/>
    <col min="9" max="9" width="12.42578125" style="5" customWidth="1"/>
    <col min="10" max="10" width="14.140625" style="5" customWidth="1"/>
    <col min="11" max="11" width="12.140625" style="5" hidden="1" customWidth="1"/>
    <col min="12" max="12" width="19.28515625" style="5" customWidth="1"/>
    <col min="13" max="13" width="12.140625" style="5" customWidth="1"/>
    <col min="14" max="14" width="6.42578125" style="5" customWidth="1"/>
    <col min="15" max="15" width="18.7109375" style="5" customWidth="1"/>
    <col min="16" max="16" width="14" style="6" hidden="1" customWidth="1"/>
    <col min="17" max="16384" width="9.140625" style="6"/>
  </cols>
  <sheetData>
    <row r="1" spans="1:19" s="2" customFormat="1" ht="15.75" customHeight="1" x14ac:dyDescent="0.25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9" s="2" customFormat="1" ht="7.5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9" s="2" customFormat="1" ht="31.5" customHeight="1" x14ac:dyDescent="0.25">
      <c r="A3" s="17" t="s">
        <v>5</v>
      </c>
      <c r="B3" s="106" t="str">
        <f>IF('ITEM 1'!B3="","",'ITEM 1'!B3)</f>
        <v/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8"/>
    </row>
    <row r="4" spans="1:19" s="2" customFormat="1" ht="15" customHeight="1" x14ac:dyDescent="0.25">
      <c r="A4" s="17" t="s">
        <v>6</v>
      </c>
      <c r="B4" s="106" t="str">
        <f>IF('ITEM 1'!B4="","",'ITEM 1'!B4)</f>
        <v/>
      </c>
      <c r="C4" s="107"/>
      <c r="D4" s="107"/>
      <c r="E4" s="107"/>
      <c r="F4" s="107"/>
      <c r="G4" s="108"/>
      <c r="H4" s="102"/>
      <c r="I4" s="103"/>
      <c r="J4" s="103"/>
      <c r="K4" s="103"/>
      <c r="L4" s="103"/>
      <c r="M4" s="103"/>
      <c r="N4" s="103"/>
      <c r="O4" s="103"/>
    </row>
    <row r="5" spans="1:19" s="2" customFormat="1" ht="15" x14ac:dyDescent="0.25">
      <c r="A5" s="17" t="s">
        <v>2</v>
      </c>
      <c r="B5" s="16" t="str">
        <f>IF('ITEM 16'!B5="","",'ITEM 16'!B5+1)</f>
        <v/>
      </c>
      <c r="C5" s="104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9" s="2" customFormat="1" ht="7.5" customHeight="1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9" s="2" customFormat="1" ht="39" customHeight="1" x14ac:dyDescent="0.25">
      <c r="A7" s="68" t="s">
        <v>23</v>
      </c>
      <c r="B7" s="98"/>
      <c r="C7" s="69"/>
      <c r="D7" s="53" t="s">
        <v>33</v>
      </c>
      <c r="E7" s="53" t="s">
        <v>1</v>
      </c>
      <c r="F7" s="53" t="s">
        <v>0</v>
      </c>
      <c r="G7" s="68" t="s">
        <v>12</v>
      </c>
      <c r="H7" s="69"/>
      <c r="I7" s="53" t="s">
        <v>25</v>
      </c>
      <c r="J7" s="53" t="s">
        <v>3</v>
      </c>
      <c r="K7" s="53" t="s">
        <v>17</v>
      </c>
      <c r="L7" s="53" t="s">
        <v>30</v>
      </c>
      <c r="M7" s="68" t="s">
        <v>31</v>
      </c>
      <c r="N7" s="69"/>
      <c r="O7" s="53" t="s">
        <v>4</v>
      </c>
      <c r="P7" s="12" t="s">
        <v>18</v>
      </c>
    </row>
    <row r="8" spans="1:19" s="2" customFormat="1" ht="33.75" customHeight="1" x14ac:dyDescent="0.25">
      <c r="A8" s="96"/>
      <c r="B8" s="96"/>
      <c r="C8" s="96"/>
      <c r="D8" s="60"/>
      <c r="E8" s="61"/>
      <c r="F8" s="60"/>
      <c r="G8" s="62" t="s">
        <v>24</v>
      </c>
      <c r="H8" s="63"/>
      <c r="I8" s="3"/>
      <c r="J8" s="1"/>
      <c r="K8" s="86">
        <f>COUNT(J8:J19)</f>
        <v>0</v>
      </c>
      <c r="L8" s="8" t="str">
        <f>IF($K$8=2,ROUND(AVERAGE(J9),2),IF($K$8=3,ROUND(AVERAGE(J9:J10),2),IF($K$8=4,ROUND(AVERAGE(J9:J11),2),IF($K$8=5,ROUND(AVERAGE(J9:J12),2),IF($K$8=6,ROUND(AVERAGE(J9:J13),2),IF($K$8=7,ROUND(AVERAGE(J9:J14),2),IF($K$8=8,ROUND(AVERAGE(J9:J15),2),IF($K$8=9,ROUND(AVERAGE(J9:J16),2),IF($K$8=10,ROUND(AVERAGE(J9:J17),2),IF($K$8=11,ROUND(AVERAGE(J9:J18),2),IF($K$8=12,ROUND(AVERAGE(J9:J19),2),IF($K$8&lt;3,"",""))))))))))))</f>
        <v/>
      </c>
      <c r="M8" s="64" t="str">
        <f>IF(OR($K$8&lt;2,J8=""),"",(ROUNDDOWN(J8/L8,2)))</f>
        <v/>
      </c>
      <c r="N8" s="65"/>
      <c r="O8" s="9" t="str">
        <f>IF(M8="","",IF(AND(M8&gt;=30%,M8&lt;=100%),"EXEQUÍVEL",IF(AND(M8&gt;100%,M8&lt;=130%),"ACEITÁVEL",IF(AND(M8&gt;0.01%,M8&lt;30%),"INEXEQUÍVEL",IF(M8&gt;130%,"EXCESSIVAMENTE ELEVADO","")))))</f>
        <v/>
      </c>
      <c r="P8" s="1" t="str">
        <f>IF(O8="","",IF(OR(O8="INEXEQUÍVEL",O8="EXCESSIVAMENTE ELEVADO"),"",J8))</f>
        <v/>
      </c>
    </row>
    <row r="9" spans="1:19" s="2" customFormat="1" ht="33.75" customHeight="1" x14ac:dyDescent="0.25">
      <c r="A9" s="96"/>
      <c r="B9" s="96"/>
      <c r="C9" s="96"/>
      <c r="D9" s="60"/>
      <c r="E9" s="61"/>
      <c r="F9" s="60"/>
      <c r="G9" s="62"/>
      <c r="H9" s="63"/>
      <c r="I9" s="3"/>
      <c r="J9" s="1"/>
      <c r="K9" s="87"/>
      <c r="L9" s="8" t="str">
        <f>IF($K$8=2,ROUND(AVERAGE(J8),2),IF($K$8=3,ROUND(AVERAGE(J8,J10),2),IF($K$8=4,ROUND(AVERAGE(J8,J10:J11),2),IF($K$8=5,ROUND(AVERAGE(J8,J10:J12),2),IF($K$8=6,ROUND(AVERAGE(J8,J10:J13),2),IF($K$8=7,ROUND(AVERAGE(J8,J10:J14),2),IF($K$8=8,ROUND(AVERAGE(J8,J10:J15),2),IF($K$8=9,ROUND(AVERAGE(J8,J10:J16),2),IF($K$8=10,ROUND(AVERAGE(J8,J10:J17),2),IF($K$8=11,ROUND(AVERAGE(J8,J10:J18),2),IF($K$8=12,ROUND(AVERAGE(J8,J10:J19),2),IF($K$8&lt;3,"",""))))))))))))</f>
        <v/>
      </c>
      <c r="M9" s="64" t="str">
        <f t="shared" ref="M9:M19" si="0">IF(OR($K$8&lt;2,J9=""),"",(ROUNDDOWN(J9/L9,2)))</f>
        <v/>
      </c>
      <c r="N9" s="65"/>
      <c r="O9" s="9" t="str">
        <f t="shared" ref="O9:O19" si="1">IF(M9="","",IF(AND(M9&gt;=30%,M9&lt;=100%),"EXEQUÍVEL",IF(AND(M9&gt;100%,M9&lt;=130%),"ACEITÁVEL",IF(AND(M9&gt;0.01%,M9&lt;30%),"INEXEQUÍVEL",IF(M9&gt;130%,"EXCESSIVAMENTE ELEVADO","")))))</f>
        <v/>
      </c>
      <c r="P9" s="1" t="str">
        <f t="shared" ref="P9:P19" si="2">IF(O9="","",IF(OR(O9="INEXEQUÍVEL",O9="EXCESSIVAMENTE ELEVADO"),"",J9))</f>
        <v/>
      </c>
    </row>
    <row r="10" spans="1:19" s="2" customFormat="1" ht="33.75" customHeight="1" x14ac:dyDescent="0.25">
      <c r="A10" s="96"/>
      <c r="B10" s="96"/>
      <c r="C10" s="96"/>
      <c r="D10" s="60"/>
      <c r="E10" s="61"/>
      <c r="F10" s="60"/>
      <c r="G10" s="62"/>
      <c r="H10" s="63"/>
      <c r="I10" s="3"/>
      <c r="J10" s="1"/>
      <c r="K10" s="87"/>
      <c r="L10" s="8" t="str">
        <f>IF($K$8=3,ROUND(AVERAGE(J8:J9),2),IF($K$8=4,ROUND(AVERAGE(J8:J9,J11),2),IF($K$8=5,ROUND(AVERAGE(J8:J9,J11:J12),2),IF($K$8=6,ROUND(AVERAGE(J8:J9,J11:J13),2),IF($K$8=7,ROUND(AVERAGE(J8:J9,J11:J14),2),IF($K$8=8,ROUND(AVERAGE(J8:J9,J11:J15),2),IF($K$8=9,ROUND(AVERAGE(J8:J9,J11:J16),2),IF($K$8=10,ROUND(AVERAGE(J8:J9,J11:J17),2),IF($K$8=11,ROUND(AVERAGE(J8:J9,J11:J18),2),IF($K$8=12,ROUND(AVERAGE(J8:J9,J11:J19),2),IF($K$8&lt;3,"","")))))))))))</f>
        <v/>
      </c>
      <c r="M10" s="64" t="str">
        <f t="shared" si="0"/>
        <v/>
      </c>
      <c r="N10" s="65"/>
      <c r="O10" s="9" t="str">
        <f t="shared" si="1"/>
        <v/>
      </c>
      <c r="P10" s="1" t="str">
        <f t="shared" si="2"/>
        <v/>
      </c>
      <c r="S10" s="4"/>
    </row>
    <row r="11" spans="1:19" s="2" customFormat="1" ht="33.75" customHeight="1" x14ac:dyDescent="0.25">
      <c r="A11" s="96"/>
      <c r="B11" s="96"/>
      <c r="C11" s="96"/>
      <c r="D11" s="60"/>
      <c r="E11" s="61"/>
      <c r="F11" s="60"/>
      <c r="G11" s="62"/>
      <c r="H11" s="63"/>
      <c r="I11" s="3"/>
      <c r="J11" s="1"/>
      <c r="K11" s="87"/>
      <c r="L11" s="8" t="str">
        <f>IF($K$8=4,ROUND(AVERAGE(J8:J10),2),IF($K$8=5,ROUND(AVERAGE(J8:J10,J12),2),IF($K$8=6,ROUND(AVERAGE(J8:J10,J12:J13),2),IF($K$8=7,ROUND(AVERAGE(J8:J10,J12:J14),2),IF($K$8=8,ROUND(AVERAGE(J8:J10,J12:J15),2),IF($K$8=9,ROUND(AVERAGE(J8:J10,J12:J16),2),IF($K$8=10,ROUND(AVERAGE(J8:J10,J12:J17),2),IF($K$8=11,ROUND(AVERAGE(J8:J10,J12:J18),2),IF($K$8=12,ROUND(AVERAGE(J8:J10,J12:J19),2),IF($K$8&lt;3,"",""))))))))))</f>
        <v/>
      </c>
      <c r="M11" s="64" t="str">
        <f t="shared" si="0"/>
        <v/>
      </c>
      <c r="N11" s="65"/>
      <c r="O11" s="9" t="str">
        <f t="shared" si="1"/>
        <v/>
      </c>
      <c r="P11" s="1" t="str">
        <f t="shared" si="2"/>
        <v/>
      </c>
    </row>
    <row r="12" spans="1:19" s="2" customFormat="1" ht="33.75" customHeight="1" x14ac:dyDescent="0.25">
      <c r="A12" s="96"/>
      <c r="B12" s="96"/>
      <c r="C12" s="96"/>
      <c r="D12" s="60"/>
      <c r="E12" s="61"/>
      <c r="F12" s="60"/>
      <c r="G12" s="62"/>
      <c r="H12" s="63"/>
      <c r="I12" s="3"/>
      <c r="J12" s="1"/>
      <c r="K12" s="87"/>
      <c r="L12" s="8" t="str">
        <f>IF($K$8=5,ROUND(AVERAGE(J8:J11),2),IF($K$8=6,ROUND(AVERAGE(J8:J11,J13),2),IF($K$8=7,ROUND(AVERAGE(J8:J11,J13:J14),2),IF($K$8=8,ROUND(AVERAGE(J8:J11,J13:J15),2),IF($K$8=9,ROUND(AVERAGE(J8:J11,J13:J16),2),IF($K$8=10,ROUND(AVERAGE(J8:J11,J13:J17),2),IF($K$8=11,ROUND(AVERAGE(J8:J11,J13:J18),2),IF($K$8=12,ROUND(AVERAGE(J8:J11,J13:J19),2),IF($K$8&lt;3,"","")))))))))</f>
        <v/>
      </c>
      <c r="M12" s="64" t="str">
        <f t="shared" si="0"/>
        <v/>
      </c>
      <c r="N12" s="65"/>
      <c r="O12" s="9" t="str">
        <f t="shared" si="1"/>
        <v/>
      </c>
      <c r="P12" s="1" t="str">
        <f t="shared" si="2"/>
        <v/>
      </c>
    </row>
    <row r="13" spans="1:19" s="2" customFormat="1" ht="33.75" customHeight="1" x14ac:dyDescent="0.25">
      <c r="A13" s="96"/>
      <c r="B13" s="96"/>
      <c r="C13" s="96"/>
      <c r="D13" s="60"/>
      <c r="E13" s="61"/>
      <c r="F13" s="60"/>
      <c r="G13" s="62"/>
      <c r="H13" s="63"/>
      <c r="I13" s="3"/>
      <c r="J13" s="1"/>
      <c r="K13" s="87"/>
      <c r="L13" s="8" t="str">
        <f>IF($K$8=6,ROUND(AVERAGE(J8:J12),2),IF($K$8=7,ROUND(AVERAGE(J8:J12,J14),2),IF($K$8=8,ROUND(AVERAGE(J8:J12,J14:J15),2),IF($K$8=9,ROUND(AVERAGE(J8:J12,J14:J16),2),IF($K$8=10,ROUND(AVERAGE(J8:J12,J14:J17),2),IF($K$8=11,ROUND(AVERAGE(J8:J12,J14:J18),2),IF($K$8=12,ROUND(AVERAGE(J8:J12,J14:J19),2),IF($K$8&lt;3,"",""))))))))</f>
        <v/>
      </c>
      <c r="M13" s="64" t="str">
        <f t="shared" si="0"/>
        <v/>
      </c>
      <c r="N13" s="65"/>
      <c r="O13" s="9" t="str">
        <f t="shared" si="1"/>
        <v/>
      </c>
      <c r="P13" s="1" t="str">
        <f t="shared" si="2"/>
        <v/>
      </c>
    </row>
    <row r="14" spans="1:19" s="2" customFormat="1" ht="33.75" customHeight="1" x14ac:dyDescent="0.25">
      <c r="A14" s="96"/>
      <c r="B14" s="96"/>
      <c r="C14" s="96"/>
      <c r="D14" s="60"/>
      <c r="E14" s="61"/>
      <c r="F14" s="60"/>
      <c r="G14" s="62"/>
      <c r="H14" s="63"/>
      <c r="I14" s="3"/>
      <c r="J14" s="1"/>
      <c r="K14" s="87"/>
      <c r="L14" s="8" t="str">
        <f>IF($K$8=7,ROUND(AVERAGE(J8:J13),2),IF($K$8=8,ROUND(AVERAGE(J8:J13,J15),2),IF($K$8=9,ROUND(AVERAGE(J8:J13,J16),2),IF($K$8=10,ROUND(AVERAGE(J8:J13,J17),2),IF($K$8=11,ROUND(AVERAGE(J8:J13,J15:J18),2),IF($K$8=12,ROUND(AVERAGE(J8:J13,J15:J19),2),IF($K$8&lt;3,"","")))))))</f>
        <v/>
      </c>
      <c r="M14" s="64" t="str">
        <f t="shared" si="0"/>
        <v/>
      </c>
      <c r="N14" s="65"/>
      <c r="O14" s="9" t="str">
        <f t="shared" si="1"/>
        <v/>
      </c>
      <c r="P14" s="1" t="str">
        <f t="shared" si="2"/>
        <v/>
      </c>
    </row>
    <row r="15" spans="1:19" s="2" customFormat="1" ht="33.75" customHeight="1" x14ac:dyDescent="0.25">
      <c r="A15" s="96"/>
      <c r="B15" s="96"/>
      <c r="C15" s="96"/>
      <c r="D15" s="60"/>
      <c r="E15" s="61"/>
      <c r="F15" s="60"/>
      <c r="G15" s="62"/>
      <c r="H15" s="63"/>
      <c r="I15" s="3"/>
      <c r="J15" s="1"/>
      <c r="K15" s="87"/>
      <c r="L15" s="8" t="str">
        <f>IF($K$8=8,ROUND(AVERAGE(J8:J14),2),IF($K$8=9,ROUND(AVERAGE(J8:J14,J16,J17),2),IF($K$8=10,ROUND(AVERAGE(J8:J14,J16:J17),2),IF($K$8=11,ROUND(AVERAGE(J8:J14,J16:J18),2),IF($K$8=12,ROUND(AVERAGE(J8:J14,J16:J19),2),IF($K$8&lt;3,"",""))))))</f>
        <v/>
      </c>
      <c r="M15" s="64" t="str">
        <f t="shared" si="0"/>
        <v/>
      </c>
      <c r="N15" s="65"/>
      <c r="O15" s="9" t="str">
        <f t="shared" si="1"/>
        <v/>
      </c>
      <c r="P15" s="1" t="str">
        <f t="shared" si="2"/>
        <v/>
      </c>
    </row>
    <row r="16" spans="1:19" s="2" customFormat="1" ht="33.75" customHeight="1" x14ac:dyDescent="0.25">
      <c r="A16" s="96"/>
      <c r="B16" s="96"/>
      <c r="C16" s="96"/>
      <c r="D16" s="60"/>
      <c r="E16" s="61"/>
      <c r="F16" s="60"/>
      <c r="G16" s="62"/>
      <c r="H16" s="63"/>
      <c r="I16" s="3"/>
      <c r="J16" s="1"/>
      <c r="K16" s="87"/>
      <c r="L16" s="8" t="str">
        <f>IF($K$8=9,ROUND(AVERAGE(J8:J15),2),IF($K$8=10,ROUND(AVERAGE(J8:J15,J17),2),IF($K$8=11,ROUND(AVERAGE(J8:J15,J17:J18),2),IF($K$8=12,ROUND(AVERAGE(J8:J15,J17:J19),2),IF($K$8&lt;3,"","")))))</f>
        <v/>
      </c>
      <c r="M16" s="64" t="str">
        <f t="shared" si="0"/>
        <v/>
      </c>
      <c r="N16" s="65"/>
      <c r="O16" s="9" t="str">
        <f t="shared" si="1"/>
        <v/>
      </c>
      <c r="P16" s="1" t="str">
        <f t="shared" si="2"/>
        <v/>
      </c>
    </row>
    <row r="17" spans="1:16" s="2" customFormat="1" ht="33.75" customHeight="1" x14ac:dyDescent="0.25">
      <c r="A17" s="96"/>
      <c r="B17" s="96"/>
      <c r="C17" s="96"/>
      <c r="D17" s="60"/>
      <c r="E17" s="61"/>
      <c r="F17" s="60"/>
      <c r="G17" s="62"/>
      <c r="H17" s="63"/>
      <c r="I17" s="3"/>
      <c r="J17" s="1"/>
      <c r="K17" s="87"/>
      <c r="L17" s="8" t="str">
        <f>IF($K$8=10,ROUND(AVERAGE(J8:J16),2),IF($K$8=11,ROUND(AVERAGE(J8:J16,J18),2),IF($K$8=12,ROUND(AVERAGE(J8:J16,J18:J19),2),IF($K$8&lt;3,"",""))))</f>
        <v/>
      </c>
      <c r="M17" s="64" t="str">
        <f t="shared" si="0"/>
        <v/>
      </c>
      <c r="N17" s="65"/>
      <c r="O17" s="9" t="str">
        <f t="shared" si="1"/>
        <v/>
      </c>
      <c r="P17" s="1" t="str">
        <f t="shared" si="2"/>
        <v/>
      </c>
    </row>
    <row r="18" spans="1:16" s="2" customFormat="1" ht="33.75" customHeight="1" x14ac:dyDescent="0.25">
      <c r="A18" s="96"/>
      <c r="B18" s="96"/>
      <c r="C18" s="96"/>
      <c r="D18" s="60"/>
      <c r="E18" s="61"/>
      <c r="F18" s="60"/>
      <c r="G18" s="62"/>
      <c r="H18" s="63"/>
      <c r="I18" s="3"/>
      <c r="J18" s="1"/>
      <c r="K18" s="87"/>
      <c r="L18" s="8" t="str">
        <f>IF($K$8=11,ROUND(AVERAGE(J8:J17),2),IF($K$8=12,ROUND(AVERAGE(J8:J17,J19),2),IF($K$8&lt;3,"","")))</f>
        <v/>
      </c>
      <c r="M18" s="64" t="str">
        <f t="shared" si="0"/>
        <v/>
      </c>
      <c r="N18" s="65"/>
      <c r="O18" s="9" t="str">
        <f t="shared" si="1"/>
        <v/>
      </c>
      <c r="P18" s="1" t="str">
        <f t="shared" si="2"/>
        <v/>
      </c>
    </row>
    <row r="19" spans="1:16" s="2" customFormat="1" ht="33.75" customHeight="1" x14ac:dyDescent="0.25">
      <c r="A19" s="96"/>
      <c r="B19" s="96"/>
      <c r="C19" s="96"/>
      <c r="D19" s="60"/>
      <c r="E19" s="61"/>
      <c r="F19" s="60"/>
      <c r="G19" s="62"/>
      <c r="H19" s="63"/>
      <c r="I19" s="3"/>
      <c r="J19" s="1"/>
      <c r="K19" s="88"/>
      <c r="L19" s="8" t="str">
        <f>IF($K$8=12,ROUND(AVERAGE(J8:J18),2),IF($K$8&lt;3,"",""))</f>
        <v/>
      </c>
      <c r="M19" s="64" t="str">
        <f t="shared" si="0"/>
        <v/>
      </c>
      <c r="N19" s="65"/>
      <c r="O19" s="9" t="str">
        <f t="shared" si="1"/>
        <v/>
      </c>
      <c r="P19" s="1" t="str">
        <f t="shared" si="2"/>
        <v/>
      </c>
    </row>
    <row r="20" spans="1:16" s="2" customFormat="1" ht="7.5" customHeight="1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  <row r="21" spans="1:16" s="2" customFormat="1" ht="22.5" customHeight="1" x14ac:dyDescent="0.25">
      <c r="A21" s="92" t="s">
        <v>36</v>
      </c>
      <c r="B21" s="92"/>
      <c r="C21" s="92"/>
      <c r="D21" s="92"/>
      <c r="E21" s="92"/>
      <c r="F21" s="92"/>
      <c r="G21" s="56"/>
      <c r="H21" s="67"/>
      <c r="I21" s="67"/>
      <c r="J21" s="67"/>
      <c r="K21" s="67"/>
      <c r="L21" s="67"/>
      <c r="M21" s="68" t="s">
        <v>21</v>
      </c>
      <c r="N21" s="69"/>
      <c r="O21" s="14" t="str">
        <f>IF($P$21=0,"",$P$21)</f>
        <v/>
      </c>
      <c r="P21" s="13">
        <f>COUNT(P8:P19)</f>
        <v>0</v>
      </c>
    </row>
    <row r="22" spans="1:16" s="2" customFormat="1" ht="22.5" customHeight="1" x14ac:dyDescent="0.25">
      <c r="A22" s="90" t="s">
        <v>20</v>
      </c>
      <c r="B22" s="90"/>
      <c r="C22" s="90"/>
      <c r="D22" s="90"/>
      <c r="E22" s="90"/>
      <c r="F22" s="90"/>
      <c r="G22" s="56"/>
      <c r="H22" s="67"/>
      <c r="I22" s="67"/>
      <c r="J22" s="67"/>
      <c r="K22" s="67"/>
      <c r="L22" s="67"/>
      <c r="M22" s="66"/>
      <c r="N22" s="66"/>
      <c r="O22" s="66"/>
    </row>
    <row r="23" spans="1:16" s="2" customFormat="1" ht="22.5" customHeight="1" x14ac:dyDescent="0.25">
      <c r="A23" s="90"/>
      <c r="B23" s="90"/>
      <c r="C23" s="90"/>
      <c r="D23" s="90"/>
      <c r="E23" s="90"/>
      <c r="F23" s="90"/>
      <c r="G23" s="54" t="str">
        <f>IF(OR($J$8="",$P$21&gt;=3),"","NECESSÁRIO JUSTIFICAR NOS AUTOS A DETERMINAÇÃO DE PREÇO ESTIMADO COM BASE EM MENOS DE 3 (TRÊS) PREÇOS VÁLIDOS (Art. 6º, § 5º da IN SEGES/ME nº 65/2021)")</f>
        <v/>
      </c>
      <c r="H23" s="55"/>
      <c r="I23" s="55"/>
      <c r="J23" s="55"/>
      <c r="K23" s="55"/>
      <c r="L23" s="55"/>
      <c r="M23" s="55"/>
      <c r="N23" s="55"/>
      <c r="O23" s="55"/>
    </row>
    <row r="24" spans="1:16" s="2" customFormat="1" ht="22.5" customHeight="1" x14ac:dyDescent="0.25">
      <c r="A24" s="90"/>
      <c r="B24" s="90"/>
      <c r="C24" s="90"/>
      <c r="D24" s="90"/>
      <c r="E24" s="90"/>
      <c r="F24" s="90"/>
      <c r="G24" s="56"/>
      <c r="H24" s="73"/>
      <c r="I24" s="71"/>
      <c r="J24" s="71"/>
      <c r="K24" s="71"/>
      <c r="L24" s="71"/>
      <c r="M24" s="71"/>
      <c r="N24" s="71"/>
      <c r="O24" s="71"/>
    </row>
    <row r="25" spans="1:16" s="2" customFormat="1" ht="11.25" customHeight="1" x14ac:dyDescent="0.25">
      <c r="A25" s="90"/>
      <c r="B25" s="90"/>
      <c r="C25" s="90"/>
      <c r="D25" s="90"/>
      <c r="E25" s="90"/>
      <c r="F25" s="90"/>
      <c r="G25" s="56"/>
      <c r="H25" s="73"/>
      <c r="I25" s="71"/>
      <c r="J25" s="71"/>
      <c r="K25" s="71"/>
      <c r="L25" s="71"/>
      <c r="M25" s="71"/>
      <c r="N25" s="71"/>
      <c r="O25" s="71"/>
    </row>
    <row r="26" spans="1:16" s="2" customFormat="1" ht="11.25" customHeight="1" x14ac:dyDescent="0.25">
      <c r="A26" s="74" t="s">
        <v>32</v>
      </c>
      <c r="B26" s="75"/>
      <c r="C26" s="75"/>
      <c r="D26" s="75"/>
      <c r="E26" s="75"/>
      <c r="F26" s="76"/>
      <c r="G26" s="56"/>
      <c r="H26" s="73"/>
      <c r="I26" s="71"/>
      <c r="J26" s="71"/>
      <c r="K26" s="71"/>
      <c r="L26" s="71"/>
      <c r="M26" s="71"/>
      <c r="N26" s="71"/>
      <c r="O26" s="71"/>
    </row>
    <row r="27" spans="1:16" s="2" customFormat="1" ht="11.25" customHeight="1" x14ac:dyDescent="0.25">
      <c r="A27" s="77"/>
      <c r="B27" s="78"/>
      <c r="C27" s="78"/>
      <c r="D27" s="78"/>
      <c r="E27" s="78"/>
      <c r="F27" s="79"/>
      <c r="G27" s="56"/>
      <c r="H27" s="73"/>
      <c r="I27" s="72"/>
      <c r="J27" s="72"/>
      <c r="K27" s="72"/>
      <c r="L27" s="72"/>
      <c r="M27" s="72"/>
      <c r="N27" s="72"/>
      <c r="O27" s="72"/>
    </row>
    <row r="28" spans="1:16" ht="18.75" customHeight="1" x14ac:dyDescent="0.2">
      <c r="A28" s="85" t="s">
        <v>13</v>
      </c>
      <c r="B28" s="85"/>
      <c r="C28" s="85"/>
      <c r="D28" s="85"/>
      <c r="E28" s="85"/>
      <c r="F28" s="11" t="str">
        <f>IF($P$21&lt;2,"",_xlfn.STDEV.S(P8:P19)/ROUND(AVERAGE(P8:P19),2))</f>
        <v/>
      </c>
      <c r="G28" s="56"/>
      <c r="H28" s="73"/>
      <c r="I28" s="81" t="s">
        <v>27</v>
      </c>
      <c r="J28" s="82"/>
      <c r="K28" s="82"/>
      <c r="L28" s="82"/>
      <c r="M28" s="82"/>
      <c r="N28" s="82"/>
      <c r="O28" s="83"/>
    </row>
    <row r="29" spans="1:16" ht="18.75" customHeight="1" x14ac:dyDescent="0.2">
      <c r="A29" s="85" t="s">
        <v>19</v>
      </c>
      <c r="B29" s="85"/>
      <c r="C29" s="85"/>
      <c r="D29" s="85"/>
      <c r="E29" s="85"/>
      <c r="F29" s="10" t="str">
        <f>IF($P$21=0,"",SMALL(P8:P19,1))</f>
        <v/>
      </c>
      <c r="G29" s="56"/>
      <c r="H29" s="73"/>
      <c r="I29" s="52" t="s">
        <v>28</v>
      </c>
      <c r="J29" s="57"/>
      <c r="K29" s="58"/>
      <c r="L29" s="58"/>
      <c r="M29" s="59"/>
      <c r="N29" s="18" t="s">
        <v>11</v>
      </c>
      <c r="O29" s="51"/>
    </row>
    <row r="30" spans="1:16" ht="18.75" customHeight="1" x14ac:dyDescent="0.2">
      <c r="A30" s="85" t="s">
        <v>14</v>
      </c>
      <c r="B30" s="85"/>
      <c r="C30" s="85"/>
      <c r="D30" s="85"/>
      <c r="E30" s="85"/>
      <c r="F30" s="10" t="str">
        <f>IF($F$28="","",ROUND(AVERAGE(P8:P19),2))</f>
        <v/>
      </c>
      <c r="G30" s="56"/>
      <c r="H30" s="73"/>
      <c r="I30" s="52" t="s">
        <v>28</v>
      </c>
      <c r="J30" s="57"/>
      <c r="K30" s="58"/>
      <c r="L30" s="58"/>
      <c r="M30" s="59"/>
      <c r="N30" s="18" t="s">
        <v>11</v>
      </c>
      <c r="O30" s="51"/>
    </row>
    <row r="31" spans="1:16" ht="18.75" customHeight="1" x14ac:dyDescent="0.2">
      <c r="A31" s="85" t="s">
        <v>15</v>
      </c>
      <c r="B31" s="85"/>
      <c r="C31" s="85"/>
      <c r="D31" s="85"/>
      <c r="E31" s="85"/>
      <c r="F31" s="10" t="str">
        <f>IF($F$28="","",ROUND(MEDIAN(P8:P19),2))</f>
        <v/>
      </c>
      <c r="G31" s="56"/>
      <c r="H31" s="73"/>
      <c r="I31" s="52" t="s">
        <v>28</v>
      </c>
      <c r="J31" s="57"/>
      <c r="K31" s="58"/>
      <c r="L31" s="58"/>
      <c r="M31" s="59"/>
      <c r="N31" s="18" t="s">
        <v>11</v>
      </c>
      <c r="O31" s="51"/>
    </row>
    <row r="32" spans="1:16" ht="67.5" customHeight="1" x14ac:dyDescent="0.2">
      <c r="A32" s="80" t="s">
        <v>22</v>
      </c>
      <c r="B32" s="80"/>
      <c r="C32" s="80"/>
      <c r="D32" s="80"/>
      <c r="E32" s="80"/>
      <c r="F32" s="80"/>
      <c r="G32" s="56"/>
      <c r="H32" s="73"/>
      <c r="I32" s="94"/>
      <c r="J32" s="94"/>
      <c r="K32" s="94"/>
      <c r="L32" s="94"/>
      <c r="M32" s="94"/>
      <c r="N32" s="94"/>
      <c r="O32" s="94"/>
    </row>
    <row r="33" spans="1:15" ht="18.75" customHeight="1" x14ac:dyDescent="0.2">
      <c r="A33" s="93" t="s">
        <v>26</v>
      </c>
      <c r="B33" s="93"/>
      <c r="C33" s="93"/>
      <c r="D33" s="93"/>
      <c r="E33" s="93"/>
      <c r="F33" s="10" t="str">
        <f>IF($F$28&lt;=1%,$F$29,IF(AND($F$28&gt;1%,$F$28&lt;=25%),$F$30,$F$31))</f>
        <v/>
      </c>
      <c r="G33" s="56"/>
      <c r="H33" s="73"/>
      <c r="I33" s="95"/>
      <c r="J33" s="95"/>
      <c r="K33" s="95"/>
      <c r="L33" s="95"/>
      <c r="M33" s="95"/>
      <c r="N33" s="95"/>
      <c r="O33" s="95"/>
    </row>
    <row r="34" spans="1:15" ht="7.5" customHeight="1" x14ac:dyDescent="0.2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</row>
    <row r="35" spans="1:15" s="7" customFormat="1" ht="15" customHeight="1" x14ac:dyDescent="0.2">
      <c r="A35" s="91" t="s">
        <v>35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1:15" ht="7.5" customHeight="1" x14ac:dyDescent="0.2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5" s="5" customFormat="1" ht="90" customHeight="1" x14ac:dyDescent="0.25">
      <c r="A37" s="89" t="s">
        <v>34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</sheetData>
  <sheetProtection algorithmName="SHA-512" hashValue="oJj0Rp4pgUlr79Tx15Qimyw7O5kBieG4tQSqsW0MPVfz5+nj8ej9yMPjoJHe4YKTAm1t+2dcpM7SmRhNRYnn0A==" saltValue="GPim9MH6MLI4CTVtt4dokA==" spinCount="100000" sheet="1" objects="1" scenarios="1"/>
  <mergeCells count="65">
    <mergeCell ref="C5:O5"/>
    <mergeCell ref="A1:O1"/>
    <mergeCell ref="A2:O2"/>
    <mergeCell ref="B3:O3"/>
    <mergeCell ref="B4:G4"/>
    <mergeCell ref="H4:O4"/>
    <mergeCell ref="A6:O6"/>
    <mergeCell ref="A7:C7"/>
    <mergeCell ref="G7:H7"/>
    <mergeCell ref="M7:N7"/>
    <mergeCell ref="A8:C19"/>
    <mergeCell ref="D8:D19"/>
    <mergeCell ref="E8:E19"/>
    <mergeCell ref="F8:F19"/>
    <mergeCell ref="G8:H8"/>
    <mergeCell ref="K8:K19"/>
    <mergeCell ref="M8:N8"/>
    <mergeCell ref="G9:H9"/>
    <mergeCell ref="M9:N9"/>
    <mergeCell ref="G10:H10"/>
    <mergeCell ref="M10:N10"/>
    <mergeCell ref="G12:H12"/>
    <mergeCell ref="M12:N12"/>
    <mergeCell ref="G13:H13"/>
    <mergeCell ref="M13:N13"/>
    <mergeCell ref="G11:H11"/>
    <mergeCell ref="M11:N11"/>
    <mergeCell ref="G14:H14"/>
    <mergeCell ref="M14:N14"/>
    <mergeCell ref="G15:H15"/>
    <mergeCell ref="M15:N15"/>
    <mergeCell ref="G16:H16"/>
    <mergeCell ref="M16:N16"/>
    <mergeCell ref="G17:H17"/>
    <mergeCell ref="M17:N17"/>
    <mergeCell ref="A21:F21"/>
    <mergeCell ref="G21:L22"/>
    <mergeCell ref="M21:N21"/>
    <mergeCell ref="A22:F25"/>
    <mergeCell ref="M22:O22"/>
    <mergeCell ref="G18:H18"/>
    <mergeCell ref="M18:N18"/>
    <mergeCell ref="G19:H19"/>
    <mergeCell ref="M19:N19"/>
    <mergeCell ref="A20:O20"/>
    <mergeCell ref="G23:O23"/>
    <mergeCell ref="G24:G33"/>
    <mergeCell ref="H24:H33"/>
    <mergeCell ref="I24:O27"/>
    <mergeCell ref="A26:F27"/>
    <mergeCell ref="A28:E28"/>
    <mergeCell ref="I28:O28"/>
    <mergeCell ref="A29:E29"/>
    <mergeCell ref="J29:M29"/>
    <mergeCell ref="A30:E30"/>
    <mergeCell ref="A34:O34"/>
    <mergeCell ref="A35:O35"/>
    <mergeCell ref="A36:O36"/>
    <mergeCell ref="A37:O37"/>
    <mergeCell ref="J30:M30"/>
    <mergeCell ref="A31:E31"/>
    <mergeCell ref="J31:M31"/>
    <mergeCell ref="A32:F32"/>
    <mergeCell ref="I32:O33"/>
    <mergeCell ref="A33:E33"/>
  </mergeCells>
  <conditionalFormatting sqref="O8:O19">
    <cfRule type="cellIs" dxfId="44" priority="3" operator="equal">
      <formula>"INEXEQUÍVEL"</formula>
    </cfRule>
    <cfRule type="cellIs" dxfId="43" priority="4" operator="equal">
      <formula>"EXCESSIVAMENTE ELEVADO"</formula>
    </cfRule>
    <cfRule type="cellIs" dxfId="42" priority="5" operator="equal">
      <formula>"EXEQUÍVEL"</formula>
    </cfRule>
    <cfRule type="cellIs" dxfId="41" priority="6" operator="equal">
      <formula>"ACEITÁVEL"</formula>
    </cfRule>
  </conditionalFormatting>
  <conditionalFormatting sqref="O21">
    <cfRule type="iconSet" priority="2">
      <iconSet iconSet="3Symbols2">
        <cfvo type="percent" val="0"/>
        <cfvo type="num" val="1"/>
        <cfvo type="num" val="3"/>
      </iconSet>
    </cfRule>
  </conditionalFormatting>
  <conditionalFormatting sqref="G23">
    <cfRule type="containsText" dxfId="40" priority="1" operator="containsText" text="NECESSÁRIO JUSTIFICAR NOS AUTOS A DETERMINAÇÃO DE PREÇO ESTIMADO COM BASE EM MENOS DE 3 (TRÊS) PREÇOS VÁLIDOS (Art. 6º, § 5º da IN SEGES/ME nº 65/2021)">
      <formula>NOT(ISERROR(SEARCH("NECESSÁRIO JUSTIFICAR NOS AUTOS A DETERMINAÇÃO DE PREÇO ESTIMADO COM BASE EM MENOS DE 3 (TRÊS) PREÇOS VÁLIDOS (Art. 6º, § 5º da IN SEGES/ME nº 65/2021)",G23)))</formula>
    </cfRule>
  </conditionalFormatting>
  <printOptions horizontalCentered="1"/>
  <pageMargins left="0.39370078740157483" right="0.39370078740157483" top="0.74803149606299213" bottom="0.55118110236220474" header="0.31496062992125984" footer="0.31496062992125984"/>
  <pageSetup paperSize="9" scale="60" orientation="landscape" r:id="rId1"/>
  <headerFooter>
    <oddHeader>&amp;L&amp;G&amp;C&amp;"Spranq eco sans,Negrito"&amp;10SERVIÇO PÚBLICO FEDERAL
UNIVERSIDADE FEDERAL DO SUL E SUDESTE DO PARÁ&amp;"-,Regular"&amp;11
&amp;"Spranq eco sans,Regular"&amp;10Emitido em &amp;D às &amp;T&amp;R&amp;G</oddHeader>
    <oddFooter>&amp;L&amp;"Spranq eco sans,Regular"&amp;8Diretoria de Compras, Contratos e Convênios (DCO/PROAD) – Setor de Contratações
Modelo de Mapa de Avaliação de Preços: Serviços
Atualização: dezembro/2022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FF0F6-FC37-4482-99CD-C8B8E3A33AAC}">
  <dimension ref="A1:S37"/>
  <sheetViews>
    <sheetView showGridLines="0" zoomScaleNormal="100" zoomScaleSheetLayoutView="100" workbookViewId="0">
      <selection sqref="A1:O1"/>
    </sheetView>
  </sheetViews>
  <sheetFormatPr defaultRowHeight="11.25" x14ac:dyDescent="0.2"/>
  <cols>
    <col min="1" max="1" width="15" style="6" customWidth="1"/>
    <col min="2" max="2" width="6.7109375" style="6" customWidth="1"/>
    <col min="3" max="3" width="14.28515625" style="6" customWidth="1"/>
    <col min="4" max="4" width="8.7109375" style="5" customWidth="1"/>
    <col min="5" max="5" width="10.7109375" style="5" customWidth="1"/>
    <col min="6" max="6" width="16.7109375" style="5" customWidth="1"/>
    <col min="7" max="7" width="12.5703125" style="5" customWidth="1"/>
    <col min="8" max="8" width="63.7109375" style="5" customWidth="1"/>
    <col min="9" max="9" width="12.42578125" style="5" customWidth="1"/>
    <col min="10" max="10" width="14.140625" style="5" customWidth="1"/>
    <col min="11" max="11" width="12.140625" style="5" hidden="1" customWidth="1"/>
    <col min="12" max="12" width="19.28515625" style="5" customWidth="1"/>
    <col min="13" max="13" width="12.140625" style="5" customWidth="1"/>
    <col min="14" max="14" width="6.42578125" style="5" customWidth="1"/>
    <col min="15" max="15" width="18.7109375" style="5" customWidth="1"/>
    <col min="16" max="16" width="14" style="6" hidden="1" customWidth="1"/>
    <col min="17" max="16384" width="9.140625" style="6"/>
  </cols>
  <sheetData>
    <row r="1" spans="1:19" s="2" customFormat="1" ht="15.75" customHeight="1" x14ac:dyDescent="0.25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9" s="2" customFormat="1" ht="7.5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9" s="2" customFormat="1" ht="31.5" customHeight="1" x14ac:dyDescent="0.25">
      <c r="A3" s="17" t="s">
        <v>5</v>
      </c>
      <c r="B3" s="106" t="str">
        <f>IF('ITEM 1'!B3="","",'ITEM 1'!B3)</f>
        <v/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8"/>
    </row>
    <row r="4" spans="1:19" s="2" customFormat="1" ht="15" customHeight="1" x14ac:dyDescent="0.25">
      <c r="A4" s="17" t="s">
        <v>6</v>
      </c>
      <c r="B4" s="106" t="str">
        <f>IF('ITEM 1'!B4="","",'ITEM 1'!B4)</f>
        <v/>
      </c>
      <c r="C4" s="107"/>
      <c r="D4" s="107"/>
      <c r="E4" s="107"/>
      <c r="F4" s="107"/>
      <c r="G4" s="108"/>
      <c r="H4" s="102"/>
      <c r="I4" s="103"/>
      <c r="J4" s="103"/>
      <c r="K4" s="103"/>
      <c r="L4" s="103"/>
      <c r="M4" s="103"/>
      <c r="N4" s="103"/>
      <c r="O4" s="103"/>
    </row>
    <row r="5" spans="1:19" s="2" customFormat="1" ht="15" x14ac:dyDescent="0.25">
      <c r="A5" s="17" t="s">
        <v>2</v>
      </c>
      <c r="B5" s="16" t="str">
        <f>IF('ITEM 17'!B5="","",'ITEM 17'!B5+1)</f>
        <v/>
      </c>
      <c r="C5" s="104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9" s="2" customFormat="1" ht="7.5" customHeight="1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9" s="2" customFormat="1" ht="39" customHeight="1" x14ac:dyDescent="0.25">
      <c r="A7" s="68" t="s">
        <v>23</v>
      </c>
      <c r="B7" s="98"/>
      <c r="C7" s="69"/>
      <c r="D7" s="53" t="s">
        <v>33</v>
      </c>
      <c r="E7" s="53" t="s">
        <v>1</v>
      </c>
      <c r="F7" s="53" t="s">
        <v>0</v>
      </c>
      <c r="G7" s="68" t="s">
        <v>12</v>
      </c>
      <c r="H7" s="69"/>
      <c r="I7" s="53" t="s">
        <v>25</v>
      </c>
      <c r="J7" s="53" t="s">
        <v>3</v>
      </c>
      <c r="K7" s="53" t="s">
        <v>17</v>
      </c>
      <c r="L7" s="53" t="s">
        <v>30</v>
      </c>
      <c r="M7" s="68" t="s">
        <v>31</v>
      </c>
      <c r="N7" s="69"/>
      <c r="O7" s="53" t="s">
        <v>4</v>
      </c>
      <c r="P7" s="12" t="s">
        <v>18</v>
      </c>
    </row>
    <row r="8" spans="1:19" s="2" customFormat="1" ht="33.75" customHeight="1" x14ac:dyDescent="0.25">
      <c r="A8" s="96"/>
      <c r="B8" s="96"/>
      <c r="C8" s="96"/>
      <c r="D8" s="60"/>
      <c r="E8" s="61"/>
      <c r="F8" s="60"/>
      <c r="G8" s="62" t="s">
        <v>24</v>
      </c>
      <c r="H8" s="63"/>
      <c r="I8" s="3"/>
      <c r="J8" s="1"/>
      <c r="K8" s="86">
        <f>COUNT(J8:J19)</f>
        <v>0</v>
      </c>
      <c r="L8" s="8" t="str">
        <f>IF($K$8=2,ROUND(AVERAGE(J9),2),IF($K$8=3,ROUND(AVERAGE(J9:J10),2),IF($K$8=4,ROUND(AVERAGE(J9:J11),2),IF($K$8=5,ROUND(AVERAGE(J9:J12),2),IF($K$8=6,ROUND(AVERAGE(J9:J13),2),IF($K$8=7,ROUND(AVERAGE(J9:J14),2),IF($K$8=8,ROUND(AVERAGE(J9:J15),2),IF($K$8=9,ROUND(AVERAGE(J9:J16),2),IF($K$8=10,ROUND(AVERAGE(J9:J17),2),IF($K$8=11,ROUND(AVERAGE(J9:J18),2),IF($K$8=12,ROUND(AVERAGE(J9:J19),2),IF($K$8&lt;3,"",""))))))))))))</f>
        <v/>
      </c>
      <c r="M8" s="64" t="str">
        <f>IF(OR($K$8&lt;2,J8=""),"",(ROUNDDOWN(J8/L8,2)))</f>
        <v/>
      </c>
      <c r="N8" s="65"/>
      <c r="O8" s="9" t="str">
        <f>IF(M8="","",IF(AND(M8&gt;=30%,M8&lt;=100%),"EXEQUÍVEL",IF(AND(M8&gt;100%,M8&lt;=130%),"ACEITÁVEL",IF(AND(M8&gt;0.01%,M8&lt;30%),"INEXEQUÍVEL",IF(M8&gt;130%,"EXCESSIVAMENTE ELEVADO","")))))</f>
        <v/>
      </c>
      <c r="P8" s="1" t="str">
        <f>IF(O8="","",IF(OR(O8="INEXEQUÍVEL",O8="EXCESSIVAMENTE ELEVADO"),"",J8))</f>
        <v/>
      </c>
    </row>
    <row r="9" spans="1:19" s="2" customFormat="1" ht="33.75" customHeight="1" x14ac:dyDescent="0.25">
      <c r="A9" s="96"/>
      <c r="B9" s="96"/>
      <c r="C9" s="96"/>
      <c r="D9" s="60"/>
      <c r="E9" s="61"/>
      <c r="F9" s="60"/>
      <c r="G9" s="62"/>
      <c r="H9" s="63"/>
      <c r="I9" s="3"/>
      <c r="J9" s="1"/>
      <c r="K9" s="87"/>
      <c r="L9" s="8" t="str">
        <f>IF($K$8=2,ROUND(AVERAGE(J8),2),IF($K$8=3,ROUND(AVERAGE(J8,J10),2),IF($K$8=4,ROUND(AVERAGE(J8,J10:J11),2),IF($K$8=5,ROUND(AVERAGE(J8,J10:J12),2),IF($K$8=6,ROUND(AVERAGE(J8,J10:J13),2),IF($K$8=7,ROUND(AVERAGE(J8,J10:J14),2),IF($K$8=8,ROUND(AVERAGE(J8,J10:J15),2),IF($K$8=9,ROUND(AVERAGE(J8,J10:J16),2),IF($K$8=10,ROUND(AVERAGE(J8,J10:J17),2),IF($K$8=11,ROUND(AVERAGE(J8,J10:J18),2),IF($K$8=12,ROUND(AVERAGE(J8,J10:J19),2),IF($K$8&lt;3,"",""))))))))))))</f>
        <v/>
      </c>
      <c r="M9" s="64" t="str">
        <f t="shared" ref="M9:M19" si="0">IF(OR($K$8&lt;2,J9=""),"",(ROUNDDOWN(J9/L9,2)))</f>
        <v/>
      </c>
      <c r="N9" s="65"/>
      <c r="O9" s="9" t="str">
        <f t="shared" ref="O9:O19" si="1">IF(M9="","",IF(AND(M9&gt;=30%,M9&lt;=100%),"EXEQUÍVEL",IF(AND(M9&gt;100%,M9&lt;=130%),"ACEITÁVEL",IF(AND(M9&gt;0.01%,M9&lt;30%),"INEXEQUÍVEL",IF(M9&gt;130%,"EXCESSIVAMENTE ELEVADO","")))))</f>
        <v/>
      </c>
      <c r="P9" s="1" t="str">
        <f t="shared" ref="P9:P19" si="2">IF(O9="","",IF(OR(O9="INEXEQUÍVEL",O9="EXCESSIVAMENTE ELEVADO"),"",J9))</f>
        <v/>
      </c>
    </row>
    <row r="10" spans="1:19" s="2" customFormat="1" ht="33.75" customHeight="1" x14ac:dyDescent="0.25">
      <c r="A10" s="96"/>
      <c r="B10" s="96"/>
      <c r="C10" s="96"/>
      <c r="D10" s="60"/>
      <c r="E10" s="61"/>
      <c r="F10" s="60"/>
      <c r="G10" s="62"/>
      <c r="H10" s="63"/>
      <c r="I10" s="3"/>
      <c r="J10" s="1"/>
      <c r="K10" s="87"/>
      <c r="L10" s="8" t="str">
        <f>IF($K$8=3,ROUND(AVERAGE(J8:J9),2),IF($K$8=4,ROUND(AVERAGE(J8:J9,J11),2),IF($K$8=5,ROUND(AVERAGE(J8:J9,J11:J12),2),IF($K$8=6,ROUND(AVERAGE(J8:J9,J11:J13),2),IF($K$8=7,ROUND(AVERAGE(J8:J9,J11:J14),2),IF($K$8=8,ROUND(AVERAGE(J8:J9,J11:J15),2),IF($K$8=9,ROUND(AVERAGE(J8:J9,J11:J16),2),IF($K$8=10,ROUND(AVERAGE(J8:J9,J11:J17),2),IF($K$8=11,ROUND(AVERAGE(J8:J9,J11:J18),2),IF($K$8=12,ROUND(AVERAGE(J8:J9,J11:J19),2),IF($K$8&lt;3,"","")))))))))))</f>
        <v/>
      </c>
      <c r="M10" s="64" t="str">
        <f t="shared" si="0"/>
        <v/>
      </c>
      <c r="N10" s="65"/>
      <c r="O10" s="9" t="str">
        <f t="shared" si="1"/>
        <v/>
      </c>
      <c r="P10" s="1" t="str">
        <f t="shared" si="2"/>
        <v/>
      </c>
      <c r="S10" s="4"/>
    </row>
    <row r="11" spans="1:19" s="2" customFormat="1" ht="33.75" customHeight="1" x14ac:dyDescent="0.25">
      <c r="A11" s="96"/>
      <c r="B11" s="96"/>
      <c r="C11" s="96"/>
      <c r="D11" s="60"/>
      <c r="E11" s="61"/>
      <c r="F11" s="60"/>
      <c r="G11" s="62"/>
      <c r="H11" s="63"/>
      <c r="I11" s="3"/>
      <c r="J11" s="1"/>
      <c r="K11" s="87"/>
      <c r="L11" s="8" t="str">
        <f>IF($K$8=4,ROUND(AVERAGE(J8:J10),2),IF($K$8=5,ROUND(AVERAGE(J8:J10,J12),2),IF($K$8=6,ROUND(AVERAGE(J8:J10,J12:J13),2),IF($K$8=7,ROUND(AVERAGE(J8:J10,J12:J14),2),IF($K$8=8,ROUND(AVERAGE(J8:J10,J12:J15),2),IF($K$8=9,ROUND(AVERAGE(J8:J10,J12:J16),2),IF($K$8=10,ROUND(AVERAGE(J8:J10,J12:J17),2),IF($K$8=11,ROUND(AVERAGE(J8:J10,J12:J18),2),IF($K$8=12,ROUND(AVERAGE(J8:J10,J12:J19),2),IF($K$8&lt;3,"",""))))))))))</f>
        <v/>
      </c>
      <c r="M11" s="64" t="str">
        <f t="shared" si="0"/>
        <v/>
      </c>
      <c r="N11" s="65"/>
      <c r="O11" s="9" t="str">
        <f t="shared" si="1"/>
        <v/>
      </c>
      <c r="P11" s="1" t="str">
        <f t="shared" si="2"/>
        <v/>
      </c>
    </row>
    <row r="12" spans="1:19" s="2" customFormat="1" ht="33.75" customHeight="1" x14ac:dyDescent="0.25">
      <c r="A12" s="96"/>
      <c r="B12" s="96"/>
      <c r="C12" s="96"/>
      <c r="D12" s="60"/>
      <c r="E12" s="61"/>
      <c r="F12" s="60"/>
      <c r="G12" s="62"/>
      <c r="H12" s="63"/>
      <c r="I12" s="3"/>
      <c r="J12" s="1"/>
      <c r="K12" s="87"/>
      <c r="L12" s="8" t="str">
        <f>IF($K$8=5,ROUND(AVERAGE(J8:J11),2),IF($K$8=6,ROUND(AVERAGE(J8:J11,J13),2),IF($K$8=7,ROUND(AVERAGE(J8:J11,J13:J14),2),IF($K$8=8,ROUND(AVERAGE(J8:J11,J13:J15),2),IF($K$8=9,ROUND(AVERAGE(J8:J11,J13:J16),2),IF($K$8=10,ROUND(AVERAGE(J8:J11,J13:J17),2),IF($K$8=11,ROUND(AVERAGE(J8:J11,J13:J18),2),IF($K$8=12,ROUND(AVERAGE(J8:J11,J13:J19),2),IF($K$8&lt;3,"","")))))))))</f>
        <v/>
      </c>
      <c r="M12" s="64" t="str">
        <f t="shared" si="0"/>
        <v/>
      </c>
      <c r="N12" s="65"/>
      <c r="O12" s="9" t="str">
        <f t="shared" si="1"/>
        <v/>
      </c>
      <c r="P12" s="1" t="str">
        <f t="shared" si="2"/>
        <v/>
      </c>
    </row>
    <row r="13" spans="1:19" s="2" customFormat="1" ht="33.75" customHeight="1" x14ac:dyDescent="0.25">
      <c r="A13" s="96"/>
      <c r="B13" s="96"/>
      <c r="C13" s="96"/>
      <c r="D13" s="60"/>
      <c r="E13" s="61"/>
      <c r="F13" s="60"/>
      <c r="G13" s="62"/>
      <c r="H13" s="63"/>
      <c r="I13" s="3"/>
      <c r="J13" s="1"/>
      <c r="K13" s="87"/>
      <c r="L13" s="8" t="str">
        <f>IF($K$8=6,ROUND(AVERAGE(J8:J12),2),IF($K$8=7,ROUND(AVERAGE(J8:J12,J14),2),IF($K$8=8,ROUND(AVERAGE(J8:J12,J14:J15),2),IF($K$8=9,ROUND(AVERAGE(J8:J12,J14:J16),2),IF($K$8=10,ROUND(AVERAGE(J8:J12,J14:J17),2),IF($K$8=11,ROUND(AVERAGE(J8:J12,J14:J18),2),IF($K$8=12,ROUND(AVERAGE(J8:J12,J14:J19),2),IF($K$8&lt;3,"",""))))))))</f>
        <v/>
      </c>
      <c r="M13" s="64" t="str">
        <f t="shared" si="0"/>
        <v/>
      </c>
      <c r="N13" s="65"/>
      <c r="O13" s="9" t="str">
        <f t="shared" si="1"/>
        <v/>
      </c>
      <c r="P13" s="1" t="str">
        <f t="shared" si="2"/>
        <v/>
      </c>
    </row>
    <row r="14" spans="1:19" s="2" customFormat="1" ht="33.75" customHeight="1" x14ac:dyDescent="0.25">
      <c r="A14" s="96"/>
      <c r="B14" s="96"/>
      <c r="C14" s="96"/>
      <c r="D14" s="60"/>
      <c r="E14" s="61"/>
      <c r="F14" s="60"/>
      <c r="G14" s="62"/>
      <c r="H14" s="63"/>
      <c r="I14" s="3"/>
      <c r="J14" s="1"/>
      <c r="K14" s="87"/>
      <c r="L14" s="8" t="str">
        <f>IF($K$8=7,ROUND(AVERAGE(J8:J13),2),IF($K$8=8,ROUND(AVERAGE(J8:J13,J15),2),IF($K$8=9,ROUND(AVERAGE(J8:J13,J16),2),IF($K$8=10,ROUND(AVERAGE(J8:J13,J17),2),IF($K$8=11,ROUND(AVERAGE(J8:J13,J15:J18),2),IF($K$8=12,ROUND(AVERAGE(J8:J13,J15:J19),2),IF($K$8&lt;3,"","")))))))</f>
        <v/>
      </c>
      <c r="M14" s="64" t="str">
        <f t="shared" si="0"/>
        <v/>
      </c>
      <c r="N14" s="65"/>
      <c r="O14" s="9" t="str">
        <f t="shared" si="1"/>
        <v/>
      </c>
      <c r="P14" s="1" t="str">
        <f t="shared" si="2"/>
        <v/>
      </c>
    </row>
    <row r="15" spans="1:19" s="2" customFormat="1" ht="33.75" customHeight="1" x14ac:dyDescent="0.25">
      <c r="A15" s="96"/>
      <c r="B15" s="96"/>
      <c r="C15" s="96"/>
      <c r="D15" s="60"/>
      <c r="E15" s="61"/>
      <c r="F15" s="60"/>
      <c r="G15" s="62"/>
      <c r="H15" s="63"/>
      <c r="I15" s="3"/>
      <c r="J15" s="1"/>
      <c r="K15" s="87"/>
      <c r="L15" s="8" t="str">
        <f>IF($K$8=8,ROUND(AVERAGE(J8:J14),2),IF($K$8=9,ROUND(AVERAGE(J8:J14,J16,J17),2),IF($K$8=10,ROUND(AVERAGE(J8:J14,J16:J17),2),IF($K$8=11,ROUND(AVERAGE(J8:J14,J16:J18),2),IF($K$8=12,ROUND(AVERAGE(J8:J14,J16:J19),2),IF($K$8&lt;3,"",""))))))</f>
        <v/>
      </c>
      <c r="M15" s="64" t="str">
        <f t="shared" si="0"/>
        <v/>
      </c>
      <c r="N15" s="65"/>
      <c r="O15" s="9" t="str">
        <f t="shared" si="1"/>
        <v/>
      </c>
      <c r="P15" s="1" t="str">
        <f t="shared" si="2"/>
        <v/>
      </c>
    </row>
    <row r="16" spans="1:19" s="2" customFormat="1" ht="33.75" customHeight="1" x14ac:dyDescent="0.25">
      <c r="A16" s="96"/>
      <c r="B16" s="96"/>
      <c r="C16" s="96"/>
      <c r="D16" s="60"/>
      <c r="E16" s="61"/>
      <c r="F16" s="60"/>
      <c r="G16" s="62"/>
      <c r="H16" s="63"/>
      <c r="I16" s="3"/>
      <c r="J16" s="1"/>
      <c r="K16" s="87"/>
      <c r="L16" s="8" t="str">
        <f>IF($K$8=9,ROUND(AVERAGE(J8:J15),2),IF($K$8=10,ROUND(AVERAGE(J8:J15,J17),2),IF($K$8=11,ROUND(AVERAGE(J8:J15,J17:J18),2),IF($K$8=12,ROUND(AVERAGE(J8:J15,J17:J19),2),IF($K$8&lt;3,"","")))))</f>
        <v/>
      </c>
      <c r="M16" s="64" t="str">
        <f t="shared" si="0"/>
        <v/>
      </c>
      <c r="N16" s="65"/>
      <c r="O16" s="9" t="str">
        <f t="shared" si="1"/>
        <v/>
      </c>
      <c r="P16" s="1" t="str">
        <f t="shared" si="2"/>
        <v/>
      </c>
    </row>
    <row r="17" spans="1:16" s="2" customFormat="1" ht="33.75" customHeight="1" x14ac:dyDescent="0.25">
      <c r="A17" s="96"/>
      <c r="B17" s="96"/>
      <c r="C17" s="96"/>
      <c r="D17" s="60"/>
      <c r="E17" s="61"/>
      <c r="F17" s="60"/>
      <c r="G17" s="62"/>
      <c r="H17" s="63"/>
      <c r="I17" s="3"/>
      <c r="J17" s="1"/>
      <c r="K17" s="87"/>
      <c r="L17" s="8" t="str">
        <f>IF($K$8=10,ROUND(AVERAGE(J8:J16),2),IF($K$8=11,ROUND(AVERAGE(J8:J16,J18),2),IF($K$8=12,ROUND(AVERAGE(J8:J16,J18:J19),2),IF($K$8&lt;3,"",""))))</f>
        <v/>
      </c>
      <c r="M17" s="64" t="str">
        <f t="shared" si="0"/>
        <v/>
      </c>
      <c r="N17" s="65"/>
      <c r="O17" s="9" t="str">
        <f t="shared" si="1"/>
        <v/>
      </c>
      <c r="P17" s="1" t="str">
        <f t="shared" si="2"/>
        <v/>
      </c>
    </row>
    <row r="18" spans="1:16" s="2" customFormat="1" ht="33.75" customHeight="1" x14ac:dyDescent="0.25">
      <c r="A18" s="96"/>
      <c r="B18" s="96"/>
      <c r="C18" s="96"/>
      <c r="D18" s="60"/>
      <c r="E18" s="61"/>
      <c r="F18" s="60"/>
      <c r="G18" s="62"/>
      <c r="H18" s="63"/>
      <c r="I18" s="3"/>
      <c r="J18" s="1"/>
      <c r="K18" s="87"/>
      <c r="L18" s="8" t="str">
        <f>IF($K$8=11,ROUND(AVERAGE(J8:J17),2),IF($K$8=12,ROUND(AVERAGE(J8:J17,J19),2),IF($K$8&lt;3,"","")))</f>
        <v/>
      </c>
      <c r="M18" s="64" t="str">
        <f t="shared" si="0"/>
        <v/>
      </c>
      <c r="N18" s="65"/>
      <c r="O18" s="9" t="str">
        <f t="shared" si="1"/>
        <v/>
      </c>
      <c r="P18" s="1" t="str">
        <f t="shared" si="2"/>
        <v/>
      </c>
    </row>
    <row r="19" spans="1:16" s="2" customFormat="1" ht="33.75" customHeight="1" x14ac:dyDescent="0.25">
      <c r="A19" s="96"/>
      <c r="B19" s="96"/>
      <c r="C19" s="96"/>
      <c r="D19" s="60"/>
      <c r="E19" s="61"/>
      <c r="F19" s="60"/>
      <c r="G19" s="62"/>
      <c r="H19" s="63"/>
      <c r="I19" s="3"/>
      <c r="J19" s="1"/>
      <c r="K19" s="88"/>
      <c r="L19" s="8" t="str">
        <f>IF($K$8=12,ROUND(AVERAGE(J8:J18),2),IF($K$8&lt;3,"",""))</f>
        <v/>
      </c>
      <c r="M19" s="64" t="str">
        <f t="shared" si="0"/>
        <v/>
      </c>
      <c r="N19" s="65"/>
      <c r="O19" s="9" t="str">
        <f t="shared" si="1"/>
        <v/>
      </c>
      <c r="P19" s="1" t="str">
        <f t="shared" si="2"/>
        <v/>
      </c>
    </row>
    <row r="20" spans="1:16" s="2" customFormat="1" ht="7.5" customHeight="1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  <row r="21" spans="1:16" s="2" customFormat="1" ht="22.5" customHeight="1" x14ac:dyDescent="0.25">
      <c r="A21" s="92" t="s">
        <v>36</v>
      </c>
      <c r="B21" s="92"/>
      <c r="C21" s="92"/>
      <c r="D21" s="92"/>
      <c r="E21" s="92"/>
      <c r="F21" s="92"/>
      <c r="G21" s="56"/>
      <c r="H21" s="67"/>
      <c r="I21" s="67"/>
      <c r="J21" s="67"/>
      <c r="K21" s="67"/>
      <c r="L21" s="67"/>
      <c r="M21" s="68" t="s">
        <v>21</v>
      </c>
      <c r="N21" s="69"/>
      <c r="O21" s="14" t="str">
        <f>IF($P$21=0,"",$P$21)</f>
        <v/>
      </c>
      <c r="P21" s="13">
        <f>COUNT(P8:P19)</f>
        <v>0</v>
      </c>
    </row>
    <row r="22" spans="1:16" s="2" customFormat="1" ht="22.5" customHeight="1" x14ac:dyDescent="0.25">
      <c r="A22" s="90" t="s">
        <v>20</v>
      </c>
      <c r="B22" s="90"/>
      <c r="C22" s="90"/>
      <c r="D22" s="90"/>
      <c r="E22" s="90"/>
      <c r="F22" s="90"/>
      <c r="G22" s="56"/>
      <c r="H22" s="67"/>
      <c r="I22" s="67"/>
      <c r="J22" s="67"/>
      <c r="K22" s="67"/>
      <c r="L22" s="67"/>
      <c r="M22" s="66"/>
      <c r="N22" s="66"/>
      <c r="O22" s="66"/>
    </row>
    <row r="23" spans="1:16" s="2" customFormat="1" ht="22.5" customHeight="1" x14ac:dyDescent="0.25">
      <c r="A23" s="90"/>
      <c r="B23" s="90"/>
      <c r="C23" s="90"/>
      <c r="D23" s="90"/>
      <c r="E23" s="90"/>
      <c r="F23" s="90"/>
      <c r="G23" s="54" t="str">
        <f>IF(OR($J$8="",$P$21&gt;=3),"","NECESSÁRIO JUSTIFICAR NOS AUTOS A DETERMINAÇÃO DE PREÇO ESTIMADO COM BASE EM MENOS DE 3 (TRÊS) PREÇOS VÁLIDOS (Art. 6º, § 5º da IN SEGES/ME nº 65/2021)")</f>
        <v/>
      </c>
      <c r="H23" s="55"/>
      <c r="I23" s="55"/>
      <c r="J23" s="55"/>
      <c r="K23" s="55"/>
      <c r="L23" s="55"/>
      <c r="M23" s="55"/>
      <c r="N23" s="55"/>
      <c r="O23" s="55"/>
    </row>
    <row r="24" spans="1:16" s="2" customFormat="1" ht="22.5" customHeight="1" x14ac:dyDescent="0.25">
      <c r="A24" s="90"/>
      <c r="B24" s="90"/>
      <c r="C24" s="90"/>
      <c r="D24" s="90"/>
      <c r="E24" s="90"/>
      <c r="F24" s="90"/>
      <c r="G24" s="56"/>
      <c r="H24" s="73"/>
      <c r="I24" s="71"/>
      <c r="J24" s="71"/>
      <c r="K24" s="71"/>
      <c r="L24" s="71"/>
      <c r="M24" s="71"/>
      <c r="N24" s="71"/>
      <c r="O24" s="71"/>
    </row>
    <row r="25" spans="1:16" s="2" customFormat="1" ht="11.25" customHeight="1" x14ac:dyDescent="0.25">
      <c r="A25" s="90"/>
      <c r="B25" s="90"/>
      <c r="C25" s="90"/>
      <c r="D25" s="90"/>
      <c r="E25" s="90"/>
      <c r="F25" s="90"/>
      <c r="G25" s="56"/>
      <c r="H25" s="73"/>
      <c r="I25" s="71"/>
      <c r="J25" s="71"/>
      <c r="K25" s="71"/>
      <c r="L25" s="71"/>
      <c r="M25" s="71"/>
      <c r="N25" s="71"/>
      <c r="O25" s="71"/>
    </row>
    <row r="26" spans="1:16" s="2" customFormat="1" ht="11.25" customHeight="1" x14ac:dyDescent="0.25">
      <c r="A26" s="74" t="s">
        <v>32</v>
      </c>
      <c r="B26" s="75"/>
      <c r="C26" s="75"/>
      <c r="D26" s="75"/>
      <c r="E26" s="75"/>
      <c r="F26" s="76"/>
      <c r="G26" s="56"/>
      <c r="H26" s="73"/>
      <c r="I26" s="71"/>
      <c r="J26" s="71"/>
      <c r="K26" s="71"/>
      <c r="L26" s="71"/>
      <c r="M26" s="71"/>
      <c r="N26" s="71"/>
      <c r="O26" s="71"/>
    </row>
    <row r="27" spans="1:16" s="2" customFormat="1" ht="11.25" customHeight="1" x14ac:dyDescent="0.25">
      <c r="A27" s="77"/>
      <c r="B27" s="78"/>
      <c r="C27" s="78"/>
      <c r="D27" s="78"/>
      <c r="E27" s="78"/>
      <c r="F27" s="79"/>
      <c r="G27" s="56"/>
      <c r="H27" s="73"/>
      <c r="I27" s="72"/>
      <c r="J27" s="72"/>
      <c r="K27" s="72"/>
      <c r="L27" s="72"/>
      <c r="M27" s="72"/>
      <c r="N27" s="72"/>
      <c r="O27" s="72"/>
    </row>
    <row r="28" spans="1:16" ht="18.75" customHeight="1" x14ac:dyDescent="0.2">
      <c r="A28" s="85" t="s">
        <v>13</v>
      </c>
      <c r="B28" s="85"/>
      <c r="C28" s="85"/>
      <c r="D28" s="85"/>
      <c r="E28" s="85"/>
      <c r="F28" s="11" t="str">
        <f>IF($P$21&lt;2,"",_xlfn.STDEV.S(P8:P19)/ROUND(AVERAGE(P8:P19),2))</f>
        <v/>
      </c>
      <c r="G28" s="56"/>
      <c r="H28" s="73"/>
      <c r="I28" s="81" t="s">
        <v>27</v>
      </c>
      <c r="J28" s="82"/>
      <c r="K28" s="82"/>
      <c r="L28" s="82"/>
      <c r="M28" s="82"/>
      <c r="N28" s="82"/>
      <c r="O28" s="83"/>
    </row>
    <row r="29" spans="1:16" ht="18.75" customHeight="1" x14ac:dyDescent="0.2">
      <c r="A29" s="85" t="s">
        <v>19</v>
      </c>
      <c r="B29" s="85"/>
      <c r="C29" s="85"/>
      <c r="D29" s="85"/>
      <c r="E29" s="85"/>
      <c r="F29" s="10" t="str">
        <f>IF($P$21=0,"",SMALL(P8:P19,1))</f>
        <v/>
      </c>
      <c r="G29" s="56"/>
      <c r="H29" s="73"/>
      <c r="I29" s="52" t="s">
        <v>28</v>
      </c>
      <c r="J29" s="57"/>
      <c r="K29" s="58"/>
      <c r="L29" s="58"/>
      <c r="M29" s="59"/>
      <c r="N29" s="18" t="s">
        <v>11</v>
      </c>
      <c r="O29" s="51"/>
    </row>
    <row r="30" spans="1:16" ht="18.75" customHeight="1" x14ac:dyDescent="0.2">
      <c r="A30" s="85" t="s">
        <v>14</v>
      </c>
      <c r="B30" s="85"/>
      <c r="C30" s="85"/>
      <c r="D30" s="85"/>
      <c r="E30" s="85"/>
      <c r="F30" s="10" t="str">
        <f>IF($F$28="","",ROUND(AVERAGE(P8:P19),2))</f>
        <v/>
      </c>
      <c r="G30" s="56"/>
      <c r="H30" s="73"/>
      <c r="I30" s="52" t="s">
        <v>28</v>
      </c>
      <c r="J30" s="57"/>
      <c r="K30" s="58"/>
      <c r="L30" s="58"/>
      <c r="M30" s="59"/>
      <c r="N30" s="18" t="s">
        <v>11</v>
      </c>
      <c r="O30" s="51"/>
    </row>
    <row r="31" spans="1:16" ht="18.75" customHeight="1" x14ac:dyDescent="0.2">
      <c r="A31" s="85" t="s">
        <v>15</v>
      </c>
      <c r="B31" s="85"/>
      <c r="C31" s="85"/>
      <c r="D31" s="85"/>
      <c r="E31" s="85"/>
      <c r="F31" s="10" t="str">
        <f>IF($F$28="","",ROUND(MEDIAN(P8:P19),2))</f>
        <v/>
      </c>
      <c r="G31" s="56"/>
      <c r="H31" s="73"/>
      <c r="I31" s="52" t="s">
        <v>28</v>
      </c>
      <c r="J31" s="57"/>
      <c r="K31" s="58"/>
      <c r="L31" s="58"/>
      <c r="M31" s="59"/>
      <c r="N31" s="18" t="s">
        <v>11</v>
      </c>
      <c r="O31" s="51"/>
    </row>
    <row r="32" spans="1:16" ht="67.5" customHeight="1" x14ac:dyDescent="0.2">
      <c r="A32" s="80" t="s">
        <v>22</v>
      </c>
      <c r="B32" s="80"/>
      <c r="C32" s="80"/>
      <c r="D32" s="80"/>
      <c r="E32" s="80"/>
      <c r="F32" s="80"/>
      <c r="G32" s="56"/>
      <c r="H32" s="73"/>
      <c r="I32" s="94"/>
      <c r="J32" s="94"/>
      <c r="K32" s="94"/>
      <c r="L32" s="94"/>
      <c r="M32" s="94"/>
      <c r="N32" s="94"/>
      <c r="O32" s="94"/>
    </row>
    <row r="33" spans="1:15" ht="18.75" customHeight="1" x14ac:dyDescent="0.2">
      <c r="A33" s="93" t="s">
        <v>26</v>
      </c>
      <c r="B33" s="93"/>
      <c r="C33" s="93"/>
      <c r="D33" s="93"/>
      <c r="E33" s="93"/>
      <c r="F33" s="10" t="str">
        <f>IF($F$28&lt;=1%,$F$29,IF(AND($F$28&gt;1%,$F$28&lt;=25%),$F$30,$F$31))</f>
        <v/>
      </c>
      <c r="G33" s="56"/>
      <c r="H33" s="73"/>
      <c r="I33" s="95"/>
      <c r="J33" s="95"/>
      <c r="K33" s="95"/>
      <c r="L33" s="95"/>
      <c r="M33" s="95"/>
      <c r="N33" s="95"/>
      <c r="O33" s="95"/>
    </row>
    <row r="34" spans="1:15" ht="7.5" customHeight="1" x14ac:dyDescent="0.2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</row>
    <row r="35" spans="1:15" s="7" customFormat="1" ht="15" customHeight="1" x14ac:dyDescent="0.2">
      <c r="A35" s="91" t="s">
        <v>35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1:15" ht="7.5" customHeight="1" x14ac:dyDescent="0.2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5" s="5" customFormat="1" ht="90" customHeight="1" x14ac:dyDescent="0.25">
      <c r="A37" s="89" t="s">
        <v>34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</sheetData>
  <sheetProtection algorithmName="SHA-512" hashValue="t+/xjwo250VOUkoeCnhUIfHbPbPSAtqCSuTweDo9deZBCt92PFvYT1ofU+lVpHUR5y9dZqoDwOV4KyfKEA+XGw==" saltValue="XiFxDgZoSwTBz3C1XR6GRQ==" spinCount="100000" sheet="1" objects="1" scenarios="1"/>
  <mergeCells count="65">
    <mergeCell ref="C5:O5"/>
    <mergeCell ref="A1:O1"/>
    <mergeCell ref="A2:O2"/>
    <mergeCell ref="B3:O3"/>
    <mergeCell ref="B4:G4"/>
    <mergeCell ref="H4:O4"/>
    <mergeCell ref="A6:O6"/>
    <mergeCell ref="A7:C7"/>
    <mergeCell ref="G7:H7"/>
    <mergeCell ref="M7:N7"/>
    <mergeCell ref="A8:C19"/>
    <mergeCell ref="D8:D19"/>
    <mergeCell ref="E8:E19"/>
    <mergeCell ref="F8:F19"/>
    <mergeCell ref="G8:H8"/>
    <mergeCell ref="K8:K19"/>
    <mergeCell ref="M8:N8"/>
    <mergeCell ref="G9:H9"/>
    <mergeCell ref="M9:N9"/>
    <mergeCell ref="G10:H10"/>
    <mergeCell ref="M10:N10"/>
    <mergeCell ref="G12:H12"/>
    <mergeCell ref="M12:N12"/>
    <mergeCell ref="G13:H13"/>
    <mergeCell ref="M13:N13"/>
    <mergeCell ref="G11:H11"/>
    <mergeCell ref="M11:N11"/>
    <mergeCell ref="G14:H14"/>
    <mergeCell ref="M14:N14"/>
    <mergeCell ref="G15:H15"/>
    <mergeCell ref="M15:N15"/>
    <mergeCell ref="G16:H16"/>
    <mergeCell ref="M16:N16"/>
    <mergeCell ref="G17:H17"/>
    <mergeCell ref="M17:N17"/>
    <mergeCell ref="A21:F21"/>
    <mergeCell ref="G21:L22"/>
    <mergeCell ref="M21:N21"/>
    <mergeCell ref="A22:F25"/>
    <mergeCell ref="M22:O22"/>
    <mergeCell ref="G18:H18"/>
    <mergeCell ref="M18:N18"/>
    <mergeCell ref="G19:H19"/>
    <mergeCell ref="M19:N19"/>
    <mergeCell ref="A20:O20"/>
    <mergeCell ref="G23:O23"/>
    <mergeCell ref="G24:G33"/>
    <mergeCell ref="H24:H33"/>
    <mergeCell ref="I24:O27"/>
    <mergeCell ref="A26:F27"/>
    <mergeCell ref="A28:E28"/>
    <mergeCell ref="I28:O28"/>
    <mergeCell ref="A29:E29"/>
    <mergeCell ref="J29:M29"/>
    <mergeCell ref="A30:E30"/>
    <mergeCell ref="A34:O34"/>
    <mergeCell ref="A35:O35"/>
    <mergeCell ref="A36:O36"/>
    <mergeCell ref="A37:O37"/>
    <mergeCell ref="J30:M30"/>
    <mergeCell ref="A31:E31"/>
    <mergeCell ref="J31:M31"/>
    <mergeCell ref="A32:F32"/>
    <mergeCell ref="I32:O33"/>
    <mergeCell ref="A33:E33"/>
  </mergeCells>
  <conditionalFormatting sqref="O8:O19">
    <cfRule type="cellIs" dxfId="39" priority="3" operator="equal">
      <formula>"INEXEQUÍVEL"</formula>
    </cfRule>
    <cfRule type="cellIs" dxfId="38" priority="4" operator="equal">
      <formula>"EXCESSIVAMENTE ELEVADO"</formula>
    </cfRule>
    <cfRule type="cellIs" dxfId="37" priority="5" operator="equal">
      <formula>"EXEQUÍVEL"</formula>
    </cfRule>
    <cfRule type="cellIs" dxfId="36" priority="6" operator="equal">
      <formula>"ACEITÁVEL"</formula>
    </cfRule>
  </conditionalFormatting>
  <conditionalFormatting sqref="O21">
    <cfRule type="iconSet" priority="2">
      <iconSet iconSet="3Symbols2">
        <cfvo type="percent" val="0"/>
        <cfvo type="num" val="1"/>
        <cfvo type="num" val="3"/>
      </iconSet>
    </cfRule>
  </conditionalFormatting>
  <conditionalFormatting sqref="G23">
    <cfRule type="containsText" dxfId="35" priority="1" operator="containsText" text="NECESSÁRIO JUSTIFICAR NOS AUTOS A DETERMINAÇÃO DE PREÇO ESTIMADO COM BASE EM MENOS DE 3 (TRÊS) PREÇOS VÁLIDOS (Art. 6º, § 5º da IN SEGES/ME nº 65/2021)">
      <formula>NOT(ISERROR(SEARCH("NECESSÁRIO JUSTIFICAR NOS AUTOS A DETERMINAÇÃO DE PREÇO ESTIMADO COM BASE EM MENOS DE 3 (TRÊS) PREÇOS VÁLIDOS (Art. 6º, § 5º da IN SEGES/ME nº 65/2021)",G23)))</formula>
    </cfRule>
  </conditionalFormatting>
  <printOptions horizontalCentered="1"/>
  <pageMargins left="0.39370078740157483" right="0.39370078740157483" top="0.74803149606299213" bottom="0.55118110236220474" header="0.31496062992125984" footer="0.31496062992125984"/>
  <pageSetup paperSize="9" scale="60" orientation="landscape" r:id="rId1"/>
  <headerFooter>
    <oddHeader>&amp;L&amp;G&amp;C&amp;"Spranq eco sans,Negrito"&amp;10SERVIÇO PÚBLICO FEDERAL
UNIVERSIDADE FEDERAL DO SUL E SUDESTE DO PARÁ&amp;"-,Regular"&amp;11
&amp;"Spranq eco sans,Regular"&amp;10Emitido em &amp;D às &amp;T&amp;R&amp;G</oddHeader>
    <oddFooter>&amp;L&amp;"Spranq eco sans,Regular"&amp;8Diretoria de Compras, Contratos e Convênios (DCO/PROAD) – Setor de Contratações
Modelo de Mapa de Avaliação de Preços: Serviços
Atualização: dezembro/2022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35858-444A-48EA-988A-E6520B9DD48F}">
  <dimension ref="A1:S37"/>
  <sheetViews>
    <sheetView showGridLines="0" zoomScaleNormal="100" zoomScaleSheetLayoutView="100" workbookViewId="0">
      <selection sqref="A1:O1"/>
    </sheetView>
  </sheetViews>
  <sheetFormatPr defaultRowHeight="11.25" x14ac:dyDescent="0.2"/>
  <cols>
    <col min="1" max="1" width="15" style="6" customWidth="1"/>
    <col min="2" max="2" width="6.7109375" style="6" customWidth="1"/>
    <col min="3" max="3" width="14.28515625" style="6" customWidth="1"/>
    <col min="4" max="4" width="8.7109375" style="5" customWidth="1"/>
    <col min="5" max="5" width="10.7109375" style="5" customWidth="1"/>
    <col min="6" max="6" width="16.7109375" style="5" customWidth="1"/>
    <col min="7" max="7" width="12.5703125" style="5" customWidth="1"/>
    <col min="8" max="8" width="63.7109375" style="5" customWidth="1"/>
    <col min="9" max="9" width="12.42578125" style="5" customWidth="1"/>
    <col min="10" max="10" width="14.140625" style="5" customWidth="1"/>
    <col min="11" max="11" width="12.140625" style="5" hidden="1" customWidth="1"/>
    <col min="12" max="12" width="19.28515625" style="5" customWidth="1"/>
    <col min="13" max="13" width="12.140625" style="5" customWidth="1"/>
    <col min="14" max="14" width="6.42578125" style="5" customWidth="1"/>
    <col min="15" max="15" width="18.7109375" style="5" customWidth="1"/>
    <col min="16" max="16" width="14" style="6" hidden="1" customWidth="1"/>
    <col min="17" max="16384" width="9.140625" style="6"/>
  </cols>
  <sheetData>
    <row r="1" spans="1:19" s="2" customFormat="1" ht="15.75" customHeight="1" x14ac:dyDescent="0.25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9" s="2" customFormat="1" ht="7.5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9" s="2" customFormat="1" ht="31.5" customHeight="1" x14ac:dyDescent="0.25">
      <c r="A3" s="17" t="s">
        <v>5</v>
      </c>
      <c r="B3" s="106" t="str">
        <f>IF('ITEM 1'!B3="","",'ITEM 1'!B3)</f>
        <v/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8"/>
    </row>
    <row r="4" spans="1:19" s="2" customFormat="1" ht="15" customHeight="1" x14ac:dyDescent="0.25">
      <c r="A4" s="17" t="s">
        <v>6</v>
      </c>
      <c r="B4" s="106" t="str">
        <f>IF('ITEM 1'!B4="","",'ITEM 1'!B4)</f>
        <v/>
      </c>
      <c r="C4" s="107"/>
      <c r="D4" s="107"/>
      <c r="E4" s="107"/>
      <c r="F4" s="107"/>
      <c r="G4" s="108"/>
      <c r="H4" s="102"/>
      <c r="I4" s="103"/>
      <c r="J4" s="103"/>
      <c r="K4" s="103"/>
      <c r="L4" s="103"/>
      <c r="M4" s="103"/>
      <c r="N4" s="103"/>
      <c r="O4" s="103"/>
    </row>
    <row r="5" spans="1:19" s="2" customFormat="1" ht="15" x14ac:dyDescent="0.25">
      <c r="A5" s="17" t="s">
        <v>2</v>
      </c>
      <c r="B5" s="16" t="str">
        <f>IF('ITEM 18'!B5="","",'ITEM 18'!B5+1)</f>
        <v/>
      </c>
      <c r="C5" s="104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9" s="2" customFormat="1" ht="7.5" customHeight="1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9" s="2" customFormat="1" ht="39" customHeight="1" x14ac:dyDescent="0.25">
      <c r="A7" s="68" t="s">
        <v>23</v>
      </c>
      <c r="B7" s="98"/>
      <c r="C7" s="69"/>
      <c r="D7" s="53" t="s">
        <v>33</v>
      </c>
      <c r="E7" s="53" t="s">
        <v>1</v>
      </c>
      <c r="F7" s="53" t="s">
        <v>0</v>
      </c>
      <c r="G7" s="68" t="s">
        <v>12</v>
      </c>
      <c r="H7" s="69"/>
      <c r="I7" s="53" t="s">
        <v>25</v>
      </c>
      <c r="J7" s="53" t="s">
        <v>3</v>
      </c>
      <c r="K7" s="53" t="s">
        <v>17</v>
      </c>
      <c r="L7" s="53" t="s">
        <v>30</v>
      </c>
      <c r="M7" s="68" t="s">
        <v>31</v>
      </c>
      <c r="N7" s="69"/>
      <c r="O7" s="53" t="s">
        <v>4</v>
      </c>
      <c r="P7" s="12" t="s">
        <v>18</v>
      </c>
    </row>
    <row r="8" spans="1:19" s="2" customFormat="1" ht="33.75" customHeight="1" x14ac:dyDescent="0.25">
      <c r="A8" s="96"/>
      <c r="B8" s="96"/>
      <c r="C8" s="96"/>
      <c r="D8" s="60"/>
      <c r="E8" s="61"/>
      <c r="F8" s="60"/>
      <c r="G8" s="62" t="s">
        <v>24</v>
      </c>
      <c r="H8" s="63"/>
      <c r="I8" s="3"/>
      <c r="J8" s="1"/>
      <c r="K8" s="86">
        <f>COUNT(J8:J19)</f>
        <v>0</v>
      </c>
      <c r="L8" s="8" t="str">
        <f>IF($K$8=2,ROUND(AVERAGE(J9),2),IF($K$8=3,ROUND(AVERAGE(J9:J10),2),IF($K$8=4,ROUND(AVERAGE(J9:J11),2),IF($K$8=5,ROUND(AVERAGE(J9:J12),2),IF($K$8=6,ROUND(AVERAGE(J9:J13),2),IF($K$8=7,ROUND(AVERAGE(J9:J14),2),IF($K$8=8,ROUND(AVERAGE(J9:J15),2),IF($K$8=9,ROUND(AVERAGE(J9:J16),2),IF($K$8=10,ROUND(AVERAGE(J9:J17),2),IF($K$8=11,ROUND(AVERAGE(J9:J18),2),IF($K$8=12,ROUND(AVERAGE(J9:J19),2),IF($K$8&lt;3,"",""))))))))))))</f>
        <v/>
      </c>
      <c r="M8" s="64" t="str">
        <f>IF(OR($K$8&lt;2,J8=""),"",(ROUNDDOWN(J8/L8,2)))</f>
        <v/>
      </c>
      <c r="N8" s="65"/>
      <c r="O8" s="9" t="str">
        <f>IF(M8="","",IF(AND(M8&gt;=30%,M8&lt;=100%),"EXEQUÍVEL",IF(AND(M8&gt;100%,M8&lt;=130%),"ACEITÁVEL",IF(AND(M8&gt;0.01%,M8&lt;30%),"INEXEQUÍVEL",IF(M8&gt;130%,"EXCESSIVAMENTE ELEVADO","")))))</f>
        <v/>
      </c>
      <c r="P8" s="1" t="str">
        <f>IF(O8="","",IF(OR(O8="INEXEQUÍVEL",O8="EXCESSIVAMENTE ELEVADO"),"",J8))</f>
        <v/>
      </c>
    </row>
    <row r="9" spans="1:19" s="2" customFormat="1" ht="33.75" customHeight="1" x14ac:dyDescent="0.25">
      <c r="A9" s="96"/>
      <c r="B9" s="96"/>
      <c r="C9" s="96"/>
      <c r="D9" s="60"/>
      <c r="E9" s="61"/>
      <c r="F9" s="60"/>
      <c r="G9" s="62"/>
      <c r="H9" s="63"/>
      <c r="I9" s="3"/>
      <c r="J9" s="1"/>
      <c r="K9" s="87"/>
      <c r="L9" s="8" t="str">
        <f>IF($K$8=2,ROUND(AVERAGE(J8),2),IF($K$8=3,ROUND(AVERAGE(J8,J10),2),IF($K$8=4,ROUND(AVERAGE(J8,J10:J11),2),IF($K$8=5,ROUND(AVERAGE(J8,J10:J12),2),IF($K$8=6,ROUND(AVERAGE(J8,J10:J13),2),IF($K$8=7,ROUND(AVERAGE(J8,J10:J14),2),IF($K$8=8,ROUND(AVERAGE(J8,J10:J15),2),IF($K$8=9,ROUND(AVERAGE(J8,J10:J16),2),IF($K$8=10,ROUND(AVERAGE(J8,J10:J17),2),IF($K$8=11,ROUND(AVERAGE(J8,J10:J18),2),IF($K$8=12,ROUND(AVERAGE(J8,J10:J19),2),IF($K$8&lt;3,"",""))))))))))))</f>
        <v/>
      </c>
      <c r="M9" s="64" t="str">
        <f t="shared" ref="M9:M19" si="0">IF(OR($K$8&lt;2,J9=""),"",(ROUNDDOWN(J9/L9,2)))</f>
        <v/>
      </c>
      <c r="N9" s="65"/>
      <c r="O9" s="9" t="str">
        <f t="shared" ref="O9:O19" si="1">IF(M9="","",IF(AND(M9&gt;=30%,M9&lt;=100%),"EXEQUÍVEL",IF(AND(M9&gt;100%,M9&lt;=130%),"ACEITÁVEL",IF(AND(M9&gt;0.01%,M9&lt;30%),"INEXEQUÍVEL",IF(M9&gt;130%,"EXCESSIVAMENTE ELEVADO","")))))</f>
        <v/>
      </c>
      <c r="P9" s="1" t="str">
        <f t="shared" ref="P9:P19" si="2">IF(O9="","",IF(OR(O9="INEXEQUÍVEL",O9="EXCESSIVAMENTE ELEVADO"),"",J9))</f>
        <v/>
      </c>
    </row>
    <row r="10" spans="1:19" s="2" customFormat="1" ht="33.75" customHeight="1" x14ac:dyDescent="0.25">
      <c r="A10" s="96"/>
      <c r="B10" s="96"/>
      <c r="C10" s="96"/>
      <c r="D10" s="60"/>
      <c r="E10" s="61"/>
      <c r="F10" s="60"/>
      <c r="G10" s="62"/>
      <c r="H10" s="63"/>
      <c r="I10" s="3"/>
      <c r="J10" s="1"/>
      <c r="K10" s="87"/>
      <c r="L10" s="8" t="str">
        <f>IF($K$8=3,ROUND(AVERAGE(J8:J9),2),IF($K$8=4,ROUND(AVERAGE(J8:J9,J11),2),IF($K$8=5,ROUND(AVERAGE(J8:J9,J11:J12),2),IF($K$8=6,ROUND(AVERAGE(J8:J9,J11:J13),2),IF($K$8=7,ROUND(AVERAGE(J8:J9,J11:J14),2),IF($K$8=8,ROUND(AVERAGE(J8:J9,J11:J15),2),IF($K$8=9,ROUND(AVERAGE(J8:J9,J11:J16),2),IF($K$8=10,ROUND(AVERAGE(J8:J9,J11:J17),2),IF($K$8=11,ROUND(AVERAGE(J8:J9,J11:J18),2),IF($K$8=12,ROUND(AVERAGE(J8:J9,J11:J19),2),IF($K$8&lt;3,"","")))))))))))</f>
        <v/>
      </c>
      <c r="M10" s="64" t="str">
        <f t="shared" si="0"/>
        <v/>
      </c>
      <c r="N10" s="65"/>
      <c r="O10" s="9" t="str">
        <f t="shared" si="1"/>
        <v/>
      </c>
      <c r="P10" s="1" t="str">
        <f t="shared" si="2"/>
        <v/>
      </c>
      <c r="S10" s="4"/>
    </row>
    <row r="11" spans="1:19" s="2" customFormat="1" ht="33.75" customHeight="1" x14ac:dyDescent="0.25">
      <c r="A11" s="96"/>
      <c r="B11" s="96"/>
      <c r="C11" s="96"/>
      <c r="D11" s="60"/>
      <c r="E11" s="61"/>
      <c r="F11" s="60"/>
      <c r="G11" s="62"/>
      <c r="H11" s="63"/>
      <c r="I11" s="3"/>
      <c r="J11" s="1"/>
      <c r="K11" s="87"/>
      <c r="L11" s="8" t="str">
        <f>IF($K$8=4,ROUND(AVERAGE(J8:J10),2),IF($K$8=5,ROUND(AVERAGE(J8:J10,J12),2),IF($K$8=6,ROUND(AVERAGE(J8:J10,J12:J13),2),IF($K$8=7,ROUND(AVERAGE(J8:J10,J12:J14),2),IF($K$8=8,ROUND(AVERAGE(J8:J10,J12:J15),2),IF($K$8=9,ROUND(AVERAGE(J8:J10,J12:J16),2),IF($K$8=10,ROUND(AVERAGE(J8:J10,J12:J17),2),IF($K$8=11,ROUND(AVERAGE(J8:J10,J12:J18),2),IF($K$8=12,ROUND(AVERAGE(J8:J10,J12:J19),2),IF($K$8&lt;3,"",""))))))))))</f>
        <v/>
      </c>
      <c r="M11" s="64" t="str">
        <f t="shared" si="0"/>
        <v/>
      </c>
      <c r="N11" s="65"/>
      <c r="O11" s="9" t="str">
        <f t="shared" si="1"/>
        <v/>
      </c>
      <c r="P11" s="1" t="str">
        <f t="shared" si="2"/>
        <v/>
      </c>
    </row>
    <row r="12" spans="1:19" s="2" customFormat="1" ht="33.75" customHeight="1" x14ac:dyDescent="0.25">
      <c r="A12" s="96"/>
      <c r="B12" s="96"/>
      <c r="C12" s="96"/>
      <c r="D12" s="60"/>
      <c r="E12" s="61"/>
      <c r="F12" s="60"/>
      <c r="G12" s="62"/>
      <c r="H12" s="63"/>
      <c r="I12" s="3"/>
      <c r="J12" s="1"/>
      <c r="K12" s="87"/>
      <c r="L12" s="8" t="str">
        <f>IF($K$8=5,ROUND(AVERAGE(J8:J11),2),IF($K$8=6,ROUND(AVERAGE(J8:J11,J13),2),IF($K$8=7,ROUND(AVERAGE(J8:J11,J13:J14),2),IF($K$8=8,ROUND(AVERAGE(J8:J11,J13:J15),2),IF($K$8=9,ROUND(AVERAGE(J8:J11,J13:J16),2),IF($K$8=10,ROUND(AVERAGE(J8:J11,J13:J17),2),IF($K$8=11,ROUND(AVERAGE(J8:J11,J13:J18),2),IF($K$8=12,ROUND(AVERAGE(J8:J11,J13:J19),2),IF($K$8&lt;3,"","")))))))))</f>
        <v/>
      </c>
      <c r="M12" s="64" t="str">
        <f t="shared" si="0"/>
        <v/>
      </c>
      <c r="N12" s="65"/>
      <c r="O12" s="9" t="str">
        <f t="shared" si="1"/>
        <v/>
      </c>
      <c r="P12" s="1" t="str">
        <f t="shared" si="2"/>
        <v/>
      </c>
    </row>
    <row r="13" spans="1:19" s="2" customFormat="1" ht="33.75" customHeight="1" x14ac:dyDescent="0.25">
      <c r="A13" s="96"/>
      <c r="B13" s="96"/>
      <c r="C13" s="96"/>
      <c r="D13" s="60"/>
      <c r="E13" s="61"/>
      <c r="F13" s="60"/>
      <c r="G13" s="62"/>
      <c r="H13" s="63"/>
      <c r="I13" s="3"/>
      <c r="J13" s="1"/>
      <c r="K13" s="87"/>
      <c r="L13" s="8" t="str">
        <f>IF($K$8=6,ROUND(AVERAGE(J8:J12),2),IF($K$8=7,ROUND(AVERAGE(J8:J12,J14),2),IF($K$8=8,ROUND(AVERAGE(J8:J12,J14:J15),2),IF($K$8=9,ROUND(AVERAGE(J8:J12,J14:J16),2),IF($K$8=10,ROUND(AVERAGE(J8:J12,J14:J17),2),IF($K$8=11,ROUND(AVERAGE(J8:J12,J14:J18),2),IF($K$8=12,ROUND(AVERAGE(J8:J12,J14:J19),2),IF($K$8&lt;3,"",""))))))))</f>
        <v/>
      </c>
      <c r="M13" s="64" t="str">
        <f t="shared" si="0"/>
        <v/>
      </c>
      <c r="N13" s="65"/>
      <c r="O13" s="9" t="str">
        <f t="shared" si="1"/>
        <v/>
      </c>
      <c r="P13" s="1" t="str">
        <f t="shared" si="2"/>
        <v/>
      </c>
    </row>
    <row r="14" spans="1:19" s="2" customFormat="1" ht="33.75" customHeight="1" x14ac:dyDescent="0.25">
      <c r="A14" s="96"/>
      <c r="B14" s="96"/>
      <c r="C14" s="96"/>
      <c r="D14" s="60"/>
      <c r="E14" s="61"/>
      <c r="F14" s="60"/>
      <c r="G14" s="62"/>
      <c r="H14" s="63"/>
      <c r="I14" s="3"/>
      <c r="J14" s="1"/>
      <c r="K14" s="87"/>
      <c r="L14" s="8" t="str">
        <f>IF($K$8=7,ROUND(AVERAGE(J8:J13),2),IF($K$8=8,ROUND(AVERAGE(J8:J13,J15),2),IF($K$8=9,ROUND(AVERAGE(J8:J13,J16),2),IF($K$8=10,ROUND(AVERAGE(J8:J13,J17),2),IF($K$8=11,ROUND(AVERAGE(J8:J13,J15:J18),2),IF($K$8=12,ROUND(AVERAGE(J8:J13,J15:J19),2),IF($K$8&lt;3,"","")))))))</f>
        <v/>
      </c>
      <c r="M14" s="64" t="str">
        <f t="shared" si="0"/>
        <v/>
      </c>
      <c r="N14" s="65"/>
      <c r="O14" s="9" t="str">
        <f t="shared" si="1"/>
        <v/>
      </c>
      <c r="P14" s="1" t="str">
        <f t="shared" si="2"/>
        <v/>
      </c>
    </row>
    <row r="15" spans="1:19" s="2" customFormat="1" ht="33.75" customHeight="1" x14ac:dyDescent="0.25">
      <c r="A15" s="96"/>
      <c r="B15" s="96"/>
      <c r="C15" s="96"/>
      <c r="D15" s="60"/>
      <c r="E15" s="61"/>
      <c r="F15" s="60"/>
      <c r="G15" s="62"/>
      <c r="H15" s="63"/>
      <c r="I15" s="3"/>
      <c r="J15" s="1"/>
      <c r="K15" s="87"/>
      <c r="L15" s="8" t="str">
        <f>IF($K$8=8,ROUND(AVERAGE(J8:J14),2),IF($K$8=9,ROUND(AVERAGE(J8:J14,J16,J17),2),IF($K$8=10,ROUND(AVERAGE(J8:J14,J16:J17),2),IF($K$8=11,ROUND(AVERAGE(J8:J14,J16:J18),2),IF($K$8=12,ROUND(AVERAGE(J8:J14,J16:J19),2),IF($K$8&lt;3,"",""))))))</f>
        <v/>
      </c>
      <c r="M15" s="64" t="str">
        <f t="shared" si="0"/>
        <v/>
      </c>
      <c r="N15" s="65"/>
      <c r="O15" s="9" t="str">
        <f t="shared" si="1"/>
        <v/>
      </c>
      <c r="P15" s="1" t="str">
        <f t="shared" si="2"/>
        <v/>
      </c>
    </row>
    <row r="16" spans="1:19" s="2" customFormat="1" ht="33.75" customHeight="1" x14ac:dyDescent="0.25">
      <c r="A16" s="96"/>
      <c r="B16" s="96"/>
      <c r="C16" s="96"/>
      <c r="D16" s="60"/>
      <c r="E16" s="61"/>
      <c r="F16" s="60"/>
      <c r="G16" s="62"/>
      <c r="H16" s="63"/>
      <c r="I16" s="3"/>
      <c r="J16" s="1"/>
      <c r="K16" s="87"/>
      <c r="L16" s="8" t="str">
        <f>IF($K$8=9,ROUND(AVERAGE(J8:J15),2),IF($K$8=10,ROUND(AVERAGE(J8:J15,J17),2),IF($K$8=11,ROUND(AVERAGE(J8:J15,J17:J18),2),IF($K$8=12,ROUND(AVERAGE(J8:J15,J17:J19),2),IF($K$8&lt;3,"","")))))</f>
        <v/>
      </c>
      <c r="M16" s="64" t="str">
        <f t="shared" si="0"/>
        <v/>
      </c>
      <c r="N16" s="65"/>
      <c r="O16" s="9" t="str">
        <f t="shared" si="1"/>
        <v/>
      </c>
      <c r="P16" s="1" t="str">
        <f t="shared" si="2"/>
        <v/>
      </c>
    </row>
    <row r="17" spans="1:16" s="2" customFormat="1" ht="33.75" customHeight="1" x14ac:dyDescent="0.25">
      <c r="A17" s="96"/>
      <c r="B17" s="96"/>
      <c r="C17" s="96"/>
      <c r="D17" s="60"/>
      <c r="E17" s="61"/>
      <c r="F17" s="60"/>
      <c r="G17" s="62"/>
      <c r="H17" s="63"/>
      <c r="I17" s="3"/>
      <c r="J17" s="1"/>
      <c r="K17" s="87"/>
      <c r="L17" s="8" t="str">
        <f>IF($K$8=10,ROUND(AVERAGE(J8:J16),2),IF($K$8=11,ROUND(AVERAGE(J8:J16,J18),2),IF($K$8=12,ROUND(AVERAGE(J8:J16,J18:J19),2),IF($K$8&lt;3,"",""))))</f>
        <v/>
      </c>
      <c r="M17" s="64" t="str">
        <f t="shared" si="0"/>
        <v/>
      </c>
      <c r="N17" s="65"/>
      <c r="O17" s="9" t="str">
        <f t="shared" si="1"/>
        <v/>
      </c>
      <c r="P17" s="1" t="str">
        <f t="shared" si="2"/>
        <v/>
      </c>
    </row>
    <row r="18" spans="1:16" s="2" customFormat="1" ht="33.75" customHeight="1" x14ac:dyDescent="0.25">
      <c r="A18" s="96"/>
      <c r="B18" s="96"/>
      <c r="C18" s="96"/>
      <c r="D18" s="60"/>
      <c r="E18" s="61"/>
      <c r="F18" s="60"/>
      <c r="G18" s="62"/>
      <c r="H18" s="63"/>
      <c r="I18" s="3"/>
      <c r="J18" s="1"/>
      <c r="K18" s="87"/>
      <c r="L18" s="8" t="str">
        <f>IF($K$8=11,ROUND(AVERAGE(J8:J17),2),IF($K$8=12,ROUND(AVERAGE(J8:J17,J19),2),IF($K$8&lt;3,"","")))</f>
        <v/>
      </c>
      <c r="M18" s="64" t="str">
        <f t="shared" si="0"/>
        <v/>
      </c>
      <c r="N18" s="65"/>
      <c r="O18" s="9" t="str">
        <f t="shared" si="1"/>
        <v/>
      </c>
      <c r="P18" s="1" t="str">
        <f t="shared" si="2"/>
        <v/>
      </c>
    </row>
    <row r="19" spans="1:16" s="2" customFormat="1" ht="33.75" customHeight="1" x14ac:dyDescent="0.25">
      <c r="A19" s="96"/>
      <c r="B19" s="96"/>
      <c r="C19" s="96"/>
      <c r="D19" s="60"/>
      <c r="E19" s="61"/>
      <c r="F19" s="60"/>
      <c r="G19" s="62"/>
      <c r="H19" s="63"/>
      <c r="I19" s="3"/>
      <c r="J19" s="1"/>
      <c r="K19" s="88"/>
      <c r="L19" s="8" t="str">
        <f>IF($K$8=12,ROUND(AVERAGE(J8:J18),2),IF($K$8&lt;3,"",""))</f>
        <v/>
      </c>
      <c r="M19" s="64" t="str">
        <f t="shared" si="0"/>
        <v/>
      </c>
      <c r="N19" s="65"/>
      <c r="O19" s="9" t="str">
        <f t="shared" si="1"/>
        <v/>
      </c>
      <c r="P19" s="1" t="str">
        <f t="shared" si="2"/>
        <v/>
      </c>
    </row>
    <row r="20" spans="1:16" s="2" customFormat="1" ht="7.5" customHeight="1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  <row r="21" spans="1:16" s="2" customFormat="1" ht="22.5" customHeight="1" x14ac:dyDescent="0.25">
      <c r="A21" s="92" t="s">
        <v>36</v>
      </c>
      <c r="B21" s="92"/>
      <c r="C21" s="92"/>
      <c r="D21" s="92"/>
      <c r="E21" s="92"/>
      <c r="F21" s="92"/>
      <c r="G21" s="56"/>
      <c r="H21" s="67"/>
      <c r="I21" s="67"/>
      <c r="J21" s="67"/>
      <c r="K21" s="67"/>
      <c r="L21" s="67"/>
      <c r="M21" s="68" t="s">
        <v>21</v>
      </c>
      <c r="N21" s="69"/>
      <c r="O21" s="14" t="str">
        <f>IF($P$21=0,"",$P$21)</f>
        <v/>
      </c>
      <c r="P21" s="13">
        <f>COUNT(P8:P19)</f>
        <v>0</v>
      </c>
    </row>
    <row r="22" spans="1:16" s="2" customFormat="1" ht="22.5" customHeight="1" x14ac:dyDescent="0.25">
      <c r="A22" s="90" t="s">
        <v>20</v>
      </c>
      <c r="B22" s="90"/>
      <c r="C22" s="90"/>
      <c r="D22" s="90"/>
      <c r="E22" s="90"/>
      <c r="F22" s="90"/>
      <c r="G22" s="56"/>
      <c r="H22" s="67"/>
      <c r="I22" s="67"/>
      <c r="J22" s="67"/>
      <c r="K22" s="67"/>
      <c r="L22" s="67"/>
      <c r="M22" s="66"/>
      <c r="N22" s="66"/>
      <c r="O22" s="66"/>
    </row>
    <row r="23" spans="1:16" s="2" customFormat="1" ht="22.5" customHeight="1" x14ac:dyDescent="0.25">
      <c r="A23" s="90"/>
      <c r="B23" s="90"/>
      <c r="C23" s="90"/>
      <c r="D23" s="90"/>
      <c r="E23" s="90"/>
      <c r="F23" s="90"/>
      <c r="G23" s="54" t="str">
        <f>IF(OR($J$8="",$P$21&gt;=3),"","NECESSÁRIO JUSTIFICAR NOS AUTOS A DETERMINAÇÃO DE PREÇO ESTIMADO COM BASE EM MENOS DE 3 (TRÊS) PREÇOS VÁLIDOS (Art. 6º, § 5º da IN SEGES/ME nº 65/2021)")</f>
        <v/>
      </c>
      <c r="H23" s="55"/>
      <c r="I23" s="55"/>
      <c r="J23" s="55"/>
      <c r="K23" s="55"/>
      <c r="L23" s="55"/>
      <c r="M23" s="55"/>
      <c r="N23" s="55"/>
      <c r="O23" s="55"/>
    </row>
    <row r="24" spans="1:16" s="2" customFormat="1" ht="22.5" customHeight="1" x14ac:dyDescent="0.25">
      <c r="A24" s="90"/>
      <c r="B24" s="90"/>
      <c r="C24" s="90"/>
      <c r="D24" s="90"/>
      <c r="E24" s="90"/>
      <c r="F24" s="90"/>
      <c r="G24" s="56"/>
      <c r="H24" s="73"/>
      <c r="I24" s="71"/>
      <c r="J24" s="71"/>
      <c r="K24" s="71"/>
      <c r="L24" s="71"/>
      <c r="M24" s="71"/>
      <c r="N24" s="71"/>
      <c r="O24" s="71"/>
    </row>
    <row r="25" spans="1:16" s="2" customFormat="1" ht="11.25" customHeight="1" x14ac:dyDescent="0.25">
      <c r="A25" s="90"/>
      <c r="B25" s="90"/>
      <c r="C25" s="90"/>
      <c r="D25" s="90"/>
      <c r="E25" s="90"/>
      <c r="F25" s="90"/>
      <c r="G25" s="56"/>
      <c r="H25" s="73"/>
      <c r="I25" s="71"/>
      <c r="J25" s="71"/>
      <c r="K25" s="71"/>
      <c r="L25" s="71"/>
      <c r="M25" s="71"/>
      <c r="N25" s="71"/>
      <c r="O25" s="71"/>
    </row>
    <row r="26" spans="1:16" s="2" customFormat="1" ht="11.25" customHeight="1" x14ac:dyDescent="0.25">
      <c r="A26" s="74" t="s">
        <v>32</v>
      </c>
      <c r="B26" s="75"/>
      <c r="C26" s="75"/>
      <c r="D26" s="75"/>
      <c r="E26" s="75"/>
      <c r="F26" s="76"/>
      <c r="G26" s="56"/>
      <c r="H26" s="73"/>
      <c r="I26" s="71"/>
      <c r="J26" s="71"/>
      <c r="K26" s="71"/>
      <c r="L26" s="71"/>
      <c r="M26" s="71"/>
      <c r="N26" s="71"/>
      <c r="O26" s="71"/>
    </row>
    <row r="27" spans="1:16" s="2" customFormat="1" ht="11.25" customHeight="1" x14ac:dyDescent="0.25">
      <c r="A27" s="77"/>
      <c r="B27" s="78"/>
      <c r="C27" s="78"/>
      <c r="D27" s="78"/>
      <c r="E27" s="78"/>
      <c r="F27" s="79"/>
      <c r="G27" s="56"/>
      <c r="H27" s="73"/>
      <c r="I27" s="72"/>
      <c r="J27" s="72"/>
      <c r="K27" s="72"/>
      <c r="L27" s="72"/>
      <c r="M27" s="72"/>
      <c r="N27" s="72"/>
      <c r="O27" s="72"/>
    </row>
    <row r="28" spans="1:16" ht="18.75" customHeight="1" x14ac:dyDescent="0.2">
      <c r="A28" s="85" t="s">
        <v>13</v>
      </c>
      <c r="B28" s="85"/>
      <c r="C28" s="85"/>
      <c r="D28" s="85"/>
      <c r="E28" s="85"/>
      <c r="F28" s="11" t="str">
        <f>IF($P$21&lt;2,"",_xlfn.STDEV.S(P8:P19)/ROUND(AVERAGE(P8:P19),2))</f>
        <v/>
      </c>
      <c r="G28" s="56"/>
      <c r="H28" s="73"/>
      <c r="I28" s="81" t="s">
        <v>27</v>
      </c>
      <c r="J28" s="82"/>
      <c r="K28" s="82"/>
      <c r="L28" s="82"/>
      <c r="M28" s="82"/>
      <c r="N28" s="82"/>
      <c r="O28" s="83"/>
    </row>
    <row r="29" spans="1:16" ht="18.75" customHeight="1" x14ac:dyDescent="0.2">
      <c r="A29" s="85" t="s">
        <v>19</v>
      </c>
      <c r="B29" s="85"/>
      <c r="C29" s="85"/>
      <c r="D29" s="85"/>
      <c r="E29" s="85"/>
      <c r="F29" s="10" t="str">
        <f>IF($P$21=0,"",SMALL(P8:P19,1))</f>
        <v/>
      </c>
      <c r="G29" s="56"/>
      <c r="H29" s="73"/>
      <c r="I29" s="52" t="s">
        <v>28</v>
      </c>
      <c r="J29" s="57"/>
      <c r="K29" s="58"/>
      <c r="L29" s="58"/>
      <c r="M29" s="59"/>
      <c r="N29" s="18" t="s">
        <v>11</v>
      </c>
      <c r="O29" s="51"/>
    </row>
    <row r="30" spans="1:16" ht="18.75" customHeight="1" x14ac:dyDescent="0.2">
      <c r="A30" s="85" t="s">
        <v>14</v>
      </c>
      <c r="B30" s="85"/>
      <c r="C30" s="85"/>
      <c r="D30" s="85"/>
      <c r="E30" s="85"/>
      <c r="F30" s="10" t="str">
        <f>IF($F$28="","",ROUND(AVERAGE(P8:P19),2))</f>
        <v/>
      </c>
      <c r="G30" s="56"/>
      <c r="H30" s="73"/>
      <c r="I30" s="52" t="s">
        <v>28</v>
      </c>
      <c r="J30" s="57"/>
      <c r="K30" s="58"/>
      <c r="L30" s="58"/>
      <c r="M30" s="59"/>
      <c r="N30" s="18" t="s">
        <v>11</v>
      </c>
      <c r="O30" s="51"/>
    </row>
    <row r="31" spans="1:16" ht="18.75" customHeight="1" x14ac:dyDescent="0.2">
      <c r="A31" s="85" t="s">
        <v>15</v>
      </c>
      <c r="B31" s="85"/>
      <c r="C31" s="85"/>
      <c r="D31" s="85"/>
      <c r="E31" s="85"/>
      <c r="F31" s="10" t="str">
        <f>IF($F$28="","",ROUND(MEDIAN(P8:P19),2))</f>
        <v/>
      </c>
      <c r="G31" s="56"/>
      <c r="H31" s="73"/>
      <c r="I31" s="52" t="s">
        <v>28</v>
      </c>
      <c r="J31" s="57"/>
      <c r="K31" s="58"/>
      <c r="L31" s="58"/>
      <c r="M31" s="59"/>
      <c r="N31" s="18" t="s">
        <v>11</v>
      </c>
      <c r="O31" s="51"/>
    </row>
    <row r="32" spans="1:16" ht="67.5" customHeight="1" x14ac:dyDescent="0.2">
      <c r="A32" s="80" t="s">
        <v>22</v>
      </c>
      <c r="B32" s="80"/>
      <c r="C32" s="80"/>
      <c r="D32" s="80"/>
      <c r="E32" s="80"/>
      <c r="F32" s="80"/>
      <c r="G32" s="56"/>
      <c r="H32" s="73"/>
      <c r="I32" s="94"/>
      <c r="J32" s="94"/>
      <c r="K32" s="94"/>
      <c r="L32" s="94"/>
      <c r="M32" s="94"/>
      <c r="N32" s="94"/>
      <c r="O32" s="94"/>
    </row>
    <row r="33" spans="1:15" ht="18.75" customHeight="1" x14ac:dyDescent="0.2">
      <c r="A33" s="93" t="s">
        <v>26</v>
      </c>
      <c r="B33" s="93"/>
      <c r="C33" s="93"/>
      <c r="D33" s="93"/>
      <c r="E33" s="93"/>
      <c r="F33" s="10" t="str">
        <f>IF($F$28&lt;=1%,$F$29,IF(AND($F$28&gt;1%,$F$28&lt;=25%),$F$30,$F$31))</f>
        <v/>
      </c>
      <c r="G33" s="56"/>
      <c r="H33" s="73"/>
      <c r="I33" s="95"/>
      <c r="J33" s="95"/>
      <c r="K33" s="95"/>
      <c r="L33" s="95"/>
      <c r="M33" s="95"/>
      <c r="N33" s="95"/>
      <c r="O33" s="95"/>
    </row>
    <row r="34" spans="1:15" ht="7.5" customHeight="1" x14ac:dyDescent="0.2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</row>
    <row r="35" spans="1:15" s="7" customFormat="1" ht="15" customHeight="1" x14ac:dyDescent="0.2">
      <c r="A35" s="91" t="s">
        <v>35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1:15" ht="7.5" customHeight="1" x14ac:dyDescent="0.2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5" s="5" customFormat="1" ht="90" customHeight="1" x14ac:dyDescent="0.25">
      <c r="A37" s="89" t="s">
        <v>34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</sheetData>
  <sheetProtection algorithmName="SHA-512" hashValue="pbB0bBF4Q9vbm/pelduH5P/HD14G2b0Q6AjYZlcZ3HWobUrEnTW6bIRkoIG67gx/a6LLzfoixtb/zWondA6ngA==" saltValue="+VpcxPG8JDX4X3E+rmEDzw==" spinCount="100000" sheet="1" objects="1" scenarios="1"/>
  <mergeCells count="65">
    <mergeCell ref="C5:O5"/>
    <mergeCell ref="A1:O1"/>
    <mergeCell ref="A2:O2"/>
    <mergeCell ref="B3:O3"/>
    <mergeCell ref="B4:G4"/>
    <mergeCell ref="H4:O4"/>
    <mergeCell ref="A6:O6"/>
    <mergeCell ref="A7:C7"/>
    <mergeCell ref="G7:H7"/>
    <mergeCell ref="M7:N7"/>
    <mergeCell ref="A8:C19"/>
    <mergeCell ref="D8:D19"/>
    <mergeCell ref="E8:E19"/>
    <mergeCell ref="F8:F19"/>
    <mergeCell ref="G8:H8"/>
    <mergeCell ref="K8:K19"/>
    <mergeCell ref="M8:N8"/>
    <mergeCell ref="G9:H9"/>
    <mergeCell ref="M9:N9"/>
    <mergeCell ref="G10:H10"/>
    <mergeCell ref="M10:N10"/>
    <mergeCell ref="G12:H12"/>
    <mergeCell ref="M12:N12"/>
    <mergeCell ref="G13:H13"/>
    <mergeCell ref="M13:N13"/>
    <mergeCell ref="G11:H11"/>
    <mergeCell ref="M11:N11"/>
    <mergeCell ref="G14:H14"/>
    <mergeCell ref="M14:N14"/>
    <mergeCell ref="G15:H15"/>
    <mergeCell ref="M15:N15"/>
    <mergeCell ref="G16:H16"/>
    <mergeCell ref="M16:N16"/>
    <mergeCell ref="G17:H17"/>
    <mergeCell ref="M17:N17"/>
    <mergeCell ref="A21:F21"/>
    <mergeCell ref="G21:L22"/>
    <mergeCell ref="M21:N21"/>
    <mergeCell ref="A22:F25"/>
    <mergeCell ref="M22:O22"/>
    <mergeCell ref="G18:H18"/>
    <mergeCell ref="M18:N18"/>
    <mergeCell ref="G19:H19"/>
    <mergeCell ref="M19:N19"/>
    <mergeCell ref="A20:O20"/>
    <mergeCell ref="G23:O23"/>
    <mergeCell ref="G24:G33"/>
    <mergeCell ref="H24:H33"/>
    <mergeCell ref="I24:O27"/>
    <mergeCell ref="A26:F27"/>
    <mergeCell ref="A28:E28"/>
    <mergeCell ref="I28:O28"/>
    <mergeCell ref="A29:E29"/>
    <mergeCell ref="J29:M29"/>
    <mergeCell ref="A30:E30"/>
    <mergeCell ref="A34:O34"/>
    <mergeCell ref="A35:O35"/>
    <mergeCell ref="A36:O36"/>
    <mergeCell ref="A37:O37"/>
    <mergeCell ref="J30:M30"/>
    <mergeCell ref="A31:E31"/>
    <mergeCell ref="J31:M31"/>
    <mergeCell ref="A32:F32"/>
    <mergeCell ref="I32:O33"/>
    <mergeCell ref="A33:E33"/>
  </mergeCells>
  <conditionalFormatting sqref="O8:O19">
    <cfRule type="cellIs" dxfId="34" priority="3" operator="equal">
      <formula>"INEXEQUÍVEL"</formula>
    </cfRule>
    <cfRule type="cellIs" dxfId="33" priority="4" operator="equal">
      <formula>"EXCESSIVAMENTE ELEVADO"</formula>
    </cfRule>
    <cfRule type="cellIs" dxfId="32" priority="5" operator="equal">
      <formula>"EXEQUÍVEL"</formula>
    </cfRule>
    <cfRule type="cellIs" dxfId="31" priority="6" operator="equal">
      <formula>"ACEITÁVEL"</formula>
    </cfRule>
  </conditionalFormatting>
  <conditionalFormatting sqref="O21">
    <cfRule type="iconSet" priority="2">
      <iconSet iconSet="3Symbols2">
        <cfvo type="percent" val="0"/>
        <cfvo type="num" val="1"/>
        <cfvo type="num" val="3"/>
      </iconSet>
    </cfRule>
  </conditionalFormatting>
  <conditionalFormatting sqref="G23">
    <cfRule type="containsText" dxfId="30" priority="1" operator="containsText" text="NECESSÁRIO JUSTIFICAR NOS AUTOS A DETERMINAÇÃO DE PREÇO ESTIMADO COM BASE EM MENOS DE 3 (TRÊS) PREÇOS VÁLIDOS (Art. 6º, § 5º da IN SEGES/ME nº 65/2021)">
      <formula>NOT(ISERROR(SEARCH("NECESSÁRIO JUSTIFICAR NOS AUTOS A DETERMINAÇÃO DE PREÇO ESTIMADO COM BASE EM MENOS DE 3 (TRÊS) PREÇOS VÁLIDOS (Art. 6º, § 5º da IN SEGES/ME nº 65/2021)",G23)))</formula>
    </cfRule>
  </conditionalFormatting>
  <printOptions horizontalCentered="1"/>
  <pageMargins left="0.39370078740157483" right="0.39370078740157483" top="0.74803149606299213" bottom="0.55118110236220474" header="0.31496062992125984" footer="0.31496062992125984"/>
  <pageSetup paperSize="9" scale="60" orientation="landscape" r:id="rId1"/>
  <headerFooter>
    <oddHeader>&amp;L&amp;G&amp;C&amp;"Spranq eco sans,Negrito"&amp;10SERVIÇO PÚBLICO FEDERAL
UNIVERSIDADE FEDERAL DO SUL E SUDESTE DO PARÁ&amp;"-,Regular"&amp;11
&amp;"Spranq eco sans,Regular"&amp;10Emitido em &amp;D às &amp;T&amp;R&amp;G</oddHeader>
    <oddFooter>&amp;L&amp;"Spranq eco sans,Regular"&amp;8Diretoria de Compras, Contratos e Convênios (DCO/PROAD) – Setor de Contratações
Modelo de Mapa de Avaliação de Preços: Serviços
Atualização: dezembro/2022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S37"/>
  <sheetViews>
    <sheetView showGridLines="0" zoomScaleNormal="100" zoomScaleSheetLayoutView="100" workbookViewId="0">
      <selection sqref="A1:O1"/>
    </sheetView>
  </sheetViews>
  <sheetFormatPr defaultRowHeight="11.25" x14ac:dyDescent="0.2"/>
  <cols>
    <col min="1" max="1" width="15" style="6" customWidth="1"/>
    <col min="2" max="2" width="6.7109375" style="6" customWidth="1"/>
    <col min="3" max="3" width="14.28515625" style="6" customWidth="1"/>
    <col min="4" max="4" width="8.7109375" style="5" customWidth="1"/>
    <col min="5" max="5" width="10.7109375" style="5" customWidth="1"/>
    <col min="6" max="6" width="16.7109375" style="5" customWidth="1"/>
    <col min="7" max="7" width="12.5703125" style="5" customWidth="1"/>
    <col min="8" max="8" width="63.7109375" style="5" customWidth="1"/>
    <col min="9" max="9" width="12.42578125" style="5" customWidth="1"/>
    <col min="10" max="10" width="14.140625" style="5" customWidth="1"/>
    <col min="11" max="11" width="12.140625" style="5" hidden="1" customWidth="1"/>
    <col min="12" max="12" width="19.28515625" style="5" customWidth="1"/>
    <col min="13" max="13" width="12.140625" style="5" customWidth="1"/>
    <col min="14" max="14" width="6.42578125" style="5" customWidth="1"/>
    <col min="15" max="15" width="18.7109375" style="5" customWidth="1"/>
    <col min="16" max="16" width="14" style="6" hidden="1" customWidth="1"/>
    <col min="17" max="16384" width="9.140625" style="6"/>
  </cols>
  <sheetData>
    <row r="1" spans="1:19" s="2" customFormat="1" ht="15.75" customHeight="1" x14ac:dyDescent="0.25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9" s="2" customFormat="1" ht="7.5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9" s="2" customFormat="1" ht="31.5" customHeight="1" x14ac:dyDescent="0.25">
      <c r="A3" s="17" t="s">
        <v>5</v>
      </c>
      <c r="B3" s="106" t="str">
        <f>IF('ITEM 1'!B3="","",'ITEM 1'!B3)</f>
        <v/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8"/>
    </row>
    <row r="4" spans="1:19" s="2" customFormat="1" ht="15" customHeight="1" x14ac:dyDescent="0.25">
      <c r="A4" s="17" t="s">
        <v>6</v>
      </c>
      <c r="B4" s="106" t="str">
        <f>IF('ITEM 1'!B4="","",'ITEM 1'!B4)</f>
        <v/>
      </c>
      <c r="C4" s="107"/>
      <c r="D4" s="107"/>
      <c r="E4" s="107"/>
      <c r="F4" s="107"/>
      <c r="G4" s="108"/>
      <c r="H4" s="102"/>
      <c r="I4" s="103"/>
      <c r="J4" s="103"/>
      <c r="K4" s="103"/>
      <c r="L4" s="103"/>
      <c r="M4" s="103"/>
      <c r="N4" s="103"/>
      <c r="O4" s="103"/>
    </row>
    <row r="5" spans="1:19" s="2" customFormat="1" ht="15" x14ac:dyDescent="0.25">
      <c r="A5" s="17" t="s">
        <v>2</v>
      </c>
      <c r="B5" s="16" t="str">
        <f>IF('ITEM 1'!B5="","",'ITEM 1'!B5+1)</f>
        <v/>
      </c>
      <c r="C5" s="104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9" s="2" customFormat="1" ht="7.5" customHeight="1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9" s="2" customFormat="1" ht="39" customHeight="1" x14ac:dyDescent="0.25">
      <c r="A7" s="68" t="s">
        <v>23</v>
      </c>
      <c r="B7" s="98"/>
      <c r="C7" s="69"/>
      <c r="D7" s="31" t="s">
        <v>33</v>
      </c>
      <c r="E7" s="31" t="s">
        <v>1</v>
      </c>
      <c r="F7" s="31" t="s">
        <v>0</v>
      </c>
      <c r="G7" s="68" t="s">
        <v>12</v>
      </c>
      <c r="H7" s="69"/>
      <c r="I7" s="31" t="s">
        <v>25</v>
      </c>
      <c r="J7" s="31" t="s">
        <v>3</v>
      </c>
      <c r="K7" s="31" t="s">
        <v>17</v>
      </c>
      <c r="L7" s="50" t="s">
        <v>30</v>
      </c>
      <c r="M7" s="68" t="s">
        <v>31</v>
      </c>
      <c r="N7" s="69"/>
      <c r="O7" s="31" t="s">
        <v>4</v>
      </c>
      <c r="P7" s="12" t="s">
        <v>18</v>
      </c>
    </row>
    <row r="8" spans="1:19" s="2" customFormat="1" ht="33.75" customHeight="1" x14ac:dyDescent="0.25">
      <c r="A8" s="96"/>
      <c r="B8" s="96"/>
      <c r="C8" s="96"/>
      <c r="D8" s="60"/>
      <c r="E8" s="61"/>
      <c r="F8" s="60"/>
      <c r="G8" s="62" t="s">
        <v>24</v>
      </c>
      <c r="H8" s="63"/>
      <c r="I8" s="3"/>
      <c r="J8" s="1"/>
      <c r="K8" s="86">
        <f>COUNT(J8:J19)</f>
        <v>0</v>
      </c>
      <c r="L8" s="8" t="str">
        <f>IF($K$8=2,ROUND(AVERAGE(J9),2),IF($K$8=3,ROUND(AVERAGE(J9:J10),2),IF($K$8=4,ROUND(AVERAGE(J9:J11),2),IF($K$8=5,ROUND(AVERAGE(J9:J12),2),IF($K$8=6,ROUND(AVERAGE(J9:J13),2),IF($K$8=7,ROUND(AVERAGE(J9:J14),2),IF($K$8=8,ROUND(AVERAGE(J9:J15),2),IF($K$8=9,ROUND(AVERAGE(J9:J16),2),IF($K$8=10,ROUND(AVERAGE(J9:J17),2),IF($K$8=11,ROUND(AVERAGE(J9:J18),2),IF($K$8=12,ROUND(AVERAGE(J9:J19),2),IF($K$8&lt;3,"",""))))))))))))</f>
        <v/>
      </c>
      <c r="M8" s="64" t="str">
        <f>IF(OR($K$8&lt;2,J8=""),"",(ROUNDDOWN(J8/L8,2)))</f>
        <v/>
      </c>
      <c r="N8" s="65"/>
      <c r="O8" s="9" t="str">
        <f>IF(M8="","",IF(AND(M8&gt;=30%,M8&lt;=100%),"EXEQUÍVEL",IF(AND(M8&gt;100%,M8&lt;=130%),"ACEITÁVEL",IF(AND(M8&gt;0.01%,M8&lt;30%),"INEXEQUÍVEL",IF(M8&gt;130%,"EXCESSIVAMENTE ELEVADO","")))))</f>
        <v/>
      </c>
      <c r="P8" s="1" t="str">
        <f>IF(O8="","",IF(OR(O8="INEXEQUÍVEL",O8="EXCESSIVAMENTE ELEVADO"),"",J8))</f>
        <v/>
      </c>
    </row>
    <row r="9" spans="1:19" s="2" customFormat="1" ht="33.75" customHeight="1" x14ac:dyDescent="0.25">
      <c r="A9" s="96"/>
      <c r="B9" s="96"/>
      <c r="C9" s="96"/>
      <c r="D9" s="60"/>
      <c r="E9" s="61"/>
      <c r="F9" s="60"/>
      <c r="G9" s="62"/>
      <c r="H9" s="63"/>
      <c r="I9" s="3"/>
      <c r="J9" s="1"/>
      <c r="K9" s="87"/>
      <c r="L9" s="8" t="str">
        <f>IF($K$8=2,ROUND(AVERAGE(J8),2),IF($K$8=3,ROUND(AVERAGE(J8,J10),2),IF($K$8=4,ROUND(AVERAGE(J8,J10:J11),2),IF($K$8=5,ROUND(AVERAGE(J8,J10:J12),2),IF($K$8=6,ROUND(AVERAGE(J8,J10:J13),2),IF($K$8=7,ROUND(AVERAGE(J8,J10:J14),2),IF($K$8=8,ROUND(AVERAGE(J8,J10:J15),2),IF($K$8=9,ROUND(AVERAGE(J8,J10:J16),2),IF($K$8=10,ROUND(AVERAGE(J8,J10:J17),2),IF($K$8=11,ROUND(AVERAGE(J8,J10:J18),2),IF($K$8=12,ROUND(AVERAGE(J8,J10:J19),2),IF($K$8&lt;3,"",""))))))))))))</f>
        <v/>
      </c>
      <c r="M9" s="64" t="str">
        <f t="shared" ref="M9:M19" si="0">IF(OR($K$8&lt;2,J9=""),"",(ROUNDDOWN(J9/L9,2)))</f>
        <v/>
      </c>
      <c r="N9" s="65"/>
      <c r="O9" s="9" t="str">
        <f t="shared" ref="O9:O19" si="1">IF(M9="","",IF(AND(M9&gt;=30%,M9&lt;=100%),"EXEQUÍVEL",IF(AND(M9&gt;100%,M9&lt;=130%),"ACEITÁVEL",IF(AND(M9&gt;0.01%,M9&lt;30%),"INEXEQUÍVEL",IF(M9&gt;130%,"EXCESSIVAMENTE ELEVADO","")))))</f>
        <v/>
      </c>
      <c r="P9" s="1" t="str">
        <f t="shared" ref="P9:P19" si="2">IF(O9="","",IF(OR(O9="INEXEQUÍVEL",O9="EXCESSIVAMENTE ELEVADO"),"",J9))</f>
        <v/>
      </c>
    </row>
    <row r="10" spans="1:19" s="2" customFormat="1" ht="33.75" customHeight="1" x14ac:dyDescent="0.25">
      <c r="A10" s="96"/>
      <c r="B10" s="96"/>
      <c r="C10" s="96"/>
      <c r="D10" s="60"/>
      <c r="E10" s="61"/>
      <c r="F10" s="60"/>
      <c r="G10" s="62"/>
      <c r="H10" s="63"/>
      <c r="I10" s="3"/>
      <c r="J10" s="1"/>
      <c r="K10" s="87"/>
      <c r="L10" s="8" t="str">
        <f>IF($K$8=3,ROUND(AVERAGE(J8:J9),2),IF($K$8=4,ROUND(AVERAGE(J8:J9,J11),2),IF($K$8=5,ROUND(AVERAGE(J8:J9,J11:J12),2),IF($K$8=6,ROUND(AVERAGE(J8:J9,J11:J13),2),IF($K$8=7,ROUND(AVERAGE(J8:J9,J11:J14),2),IF($K$8=8,ROUND(AVERAGE(J8:J9,J11:J15),2),IF($K$8=9,ROUND(AVERAGE(J8:J9,J11:J16),2),IF($K$8=10,ROUND(AVERAGE(J8:J9,J11:J17),2),IF($K$8=11,ROUND(AVERAGE(J8:J9,J11:J18),2),IF($K$8=12,ROUND(AVERAGE(J8:J9,J11:J19),2),IF($K$8&lt;3,"","")))))))))))</f>
        <v/>
      </c>
      <c r="M10" s="64" t="str">
        <f t="shared" si="0"/>
        <v/>
      </c>
      <c r="N10" s="65"/>
      <c r="O10" s="9" t="str">
        <f t="shared" si="1"/>
        <v/>
      </c>
      <c r="P10" s="1" t="str">
        <f t="shared" si="2"/>
        <v/>
      </c>
      <c r="S10" s="4"/>
    </row>
    <row r="11" spans="1:19" s="2" customFormat="1" ht="33.75" customHeight="1" x14ac:dyDescent="0.25">
      <c r="A11" s="96"/>
      <c r="B11" s="96"/>
      <c r="C11" s="96"/>
      <c r="D11" s="60"/>
      <c r="E11" s="61"/>
      <c r="F11" s="60"/>
      <c r="G11" s="62"/>
      <c r="H11" s="63"/>
      <c r="I11" s="3"/>
      <c r="J11" s="1"/>
      <c r="K11" s="87"/>
      <c r="L11" s="8" t="str">
        <f>IF($K$8=4,ROUND(AVERAGE(J8:J10),2),IF($K$8=5,ROUND(AVERAGE(J8:J10,J12),2),IF($K$8=6,ROUND(AVERAGE(J8:J10,J12:J13),2),IF($K$8=7,ROUND(AVERAGE(J8:J10,J12:J14),2),IF($K$8=8,ROUND(AVERAGE(J8:J10,J12:J15),2),IF($K$8=9,ROUND(AVERAGE(J8:J10,J12:J16),2),IF($K$8=10,ROUND(AVERAGE(J8:J10,J12:J17),2),IF($K$8=11,ROUND(AVERAGE(J8:J10,J12:J18),2),IF($K$8=12,ROUND(AVERAGE(J8:J10,J12:J19),2),IF($K$8&lt;3,"",""))))))))))</f>
        <v/>
      </c>
      <c r="M11" s="64" t="str">
        <f t="shared" si="0"/>
        <v/>
      </c>
      <c r="N11" s="65"/>
      <c r="O11" s="9" t="str">
        <f t="shared" si="1"/>
        <v/>
      </c>
      <c r="P11" s="1" t="str">
        <f t="shared" si="2"/>
        <v/>
      </c>
    </row>
    <row r="12" spans="1:19" s="2" customFormat="1" ht="33.75" customHeight="1" x14ac:dyDescent="0.25">
      <c r="A12" s="96"/>
      <c r="B12" s="96"/>
      <c r="C12" s="96"/>
      <c r="D12" s="60"/>
      <c r="E12" s="61"/>
      <c r="F12" s="60"/>
      <c r="G12" s="62"/>
      <c r="H12" s="63"/>
      <c r="I12" s="3"/>
      <c r="J12" s="1"/>
      <c r="K12" s="87"/>
      <c r="L12" s="8" t="str">
        <f>IF($K$8=5,ROUND(AVERAGE(J8:J11),2),IF($K$8=6,ROUND(AVERAGE(J8:J11,J13),2),IF($K$8=7,ROUND(AVERAGE(J8:J11,J13:J14),2),IF($K$8=8,ROUND(AVERAGE(J8:J11,J13:J15),2),IF($K$8=9,ROUND(AVERAGE(J8:J11,J13:J16),2),IF($K$8=10,ROUND(AVERAGE(J8:J11,J13:J17),2),IF($K$8=11,ROUND(AVERAGE(J8:J11,J13:J18),2),IF($K$8=12,ROUND(AVERAGE(J8:J11,J13:J19),2),IF($K$8&lt;3,"","")))))))))</f>
        <v/>
      </c>
      <c r="M12" s="64" t="str">
        <f t="shared" si="0"/>
        <v/>
      </c>
      <c r="N12" s="65"/>
      <c r="O12" s="9" t="str">
        <f t="shared" si="1"/>
        <v/>
      </c>
      <c r="P12" s="1" t="str">
        <f t="shared" si="2"/>
        <v/>
      </c>
    </row>
    <row r="13" spans="1:19" s="2" customFormat="1" ht="33.75" customHeight="1" x14ac:dyDescent="0.25">
      <c r="A13" s="96"/>
      <c r="B13" s="96"/>
      <c r="C13" s="96"/>
      <c r="D13" s="60"/>
      <c r="E13" s="61"/>
      <c r="F13" s="60"/>
      <c r="G13" s="62"/>
      <c r="H13" s="63"/>
      <c r="I13" s="3"/>
      <c r="J13" s="1"/>
      <c r="K13" s="87"/>
      <c r="L13" s="8" t="str">
        <f>IF($K$8=6,ROUND(AVERAGE(J8:J12),2),IF($K$8=7,ROUND(AVERAGE(J8:J12,J14),2),IF($K$8=8,ROUND(AVERAGE(J8:J12,J14:J15),2),IF($K$8=9,ROUND(AVERAGE(J8:J12,J14:J16),2),IF($K$8=10,ROUND(AVERAGE(J8:J12,J14:J17),2),IF($K$8=11,ROUND(AVERAGE(J8:J12,J14:J18),2),IF($K$8=12,ROUND(AVERAGE(J8:J12,J14:J19),2),IF($K$8&lt;3,"",""))))))))</f>
        <v/>
      </c>
      <c r="M13" s="64" t="str">
        <f t="shared" si="0"/>
        <v/>
      </c>
      <c r="N13" s="65"/>
      <c r="O13" s="9" t="str">
        <f t="shared" si="1"/>
        <v/>
      </c>
      <c r="P13" s="1" t="str">
        <f t="shared" si="2"/>
        <v/>
      </c>
    </row>
    <row r="14" spans="1:19" s="2" customFormat="1" ht="33.75" customHeight="1" x14ac:dyDescent="0.25">
      <c r="A14" s="96"/>
      <c r="B14" s="96"/>
      <c r="C14" s="96"/>
      <c r="D14" s="60"/>
      <c r="E14" s="61"/>
      <c r="F14" s="60"/>
      <c r="G14" s="62"/>
      <c r="H14" s="63"/>
      <c r="I14" s="3"/>
      <c r="J14" s="1"/>
      <c r="K14" s="87"/>
      <c r="L14" s="8" t="str">
        <f>IF($K$8=7,ROUND(AVERAGE(J8:J13),2),IF($K$8=8,ROUND(AVERAGE(J8:J13,J15),2),IF($K$8=9,ROUND(AVERAGE(J8:J13,J16),2),IF($K$8=10,ROUND(AVERAGE(J8:J13,J17),2),IF($K$8=11,ROUND(AVERAGE(J8:J13,J15:J18),2),IF($K$8=12,ROUND(AVERAGE(J8:J13,J15:J19),2),IF($K$8&lt;3,"","")))))))</f>
        <v/>
      </c>
      <c r="M14" s="64" t="str">
        <f t="shared" si="0"/>
        <v/>
      </c>
      <c r="N14" s="65"/>
      <c r="O14" s="9" t="str">
        <f t="shared" si="1"/>
        <v/>
      </c>
      <c r="P14" s="1" t="str">
        <f t="shared" si="2"/>
        <v/>
      </c>
    </row>
    <row r="15" spans="1:19" s="2" customFormat="1" ht="33.75" customHeight="1" x14ac:dyDescent="0.25">
      <c r="A15" s="96"/>
      <c r="B15" s="96"/>
      <c r="C15" s="96"/>
      <c r="D15" s="60"/>
      <c r="E15" s="61"/>
      <c r="F15" s="60"/>
      <c r="G15" s="62"/>
      <c r="H15" s="63"/>
      <c r="I15" s="3"/>
      <c r="J15" s="1"/>
      <c r="K15" s="87"/>
      <c r="L15" s="8" t="str">
        <f>IF($K$8=8,ROUND(AVERAGE(J8:J14),2),IF($K$8=9,ROUND(AVERAGE(J8:J14,J16,J17),2),IF($K$8=10,ROUND(AVERAGE(J8:J14,J16:J17),2),IF($K$8=11,ROUND(AVERAGE(J8:J14,J16:J18),2),IF($K$8=12,ROUND(AVERAGE(J8:J14,J16:J19),2),IF($K$8&lt;3,"",""))))))</f>
        <v/>
      </c>
      <c r="M15" s="64" t="str">
        <f t="shared" si="0"/>
        <v/>
      </c>
      <c r="N15" s="65"/>
      <c r="O15" s="9" t="str">
        <f t="shared" si="1"/>
        <v/>
      </c>
      <c r="P15" s="1" t="str">
        <f t="shared" si="2"/>
        <v/>
      </c>
    </row>
    <row r="16" spans="1:19" s="2" customFormat="1" ht="33.75" customHeight="1" x14ac:dyDescent="0.25">
      <c r="A16" s="96"/>
      <c r="B16" s="96"/>
      <c r="C16" s="96"/>
      <c r="D16" s="60"/>
      <c r="E16" s="61"/>
      <c r="F16" s="60"/>
      <c r="G16" s="62"/>
      <c r="H16" s="63"/>
      <c r="I16" s="3"/>
      <c r="J16" s="1"/>
      <c r="K16" s="87"/>
      <c r="L16" s="8" t="str">
        <f>IF($K$8=9,ROUND(AVERAGE(J8:J15),2),IF($K$8=10,ROUND(AVERAGE(J8:J15,J17),2),IF($K$8=11,ROUND(AVERAGE(J8:J15,J17:J18),2),IF($K$8=12,ROUND(AVERAGE(J8:J15,J17:J19),2),IF($K$8&lt;3,"","")))))</f>
        <v/>
      </c>
      <c r="M16" s="64" t="str">
        <f t="shared" si="0"/>
        <v/>
      </c>
      <c r="N16" s="65"/>
      <c r="O16" s="9" t="str">
        <f t="shared" si="1"/>
        <v/>
      </c>
      <c r="P16" s="1" t="str">
        <f t="shared" si="2"/>
        <v/>
      </c>
    </row>
    <row r="17" spans="1:16" s="2" customFormat="1" ht="33.75" customHeight="1" x14ac:dyDescent="0.25">
      <c r="A17" s="96"/>
      <c r="B17" s="96"/>
      <c r="C17" s="96"/>
      <c r="D17" s="60"/>
      <c r="E17" s="61"/>
      <c r="F17" s="60"/>
      <c r="G17" s="62"/>
      <c r="H17" s="63"/>
      <c r="I17" s="3"/>
      <c r="J17" s="1"/>
      <c r="K17" s="87"/>
      <c r="L17" s="8" t="str">
        <f>IF($K$8=10,ROUND(AVERAGE(J8:J16),2),IF($K$8=11,ROUND(AVERAGE(J8:J16,J18),2),IF($K$8=12,ROUND(AVERAGE(J8:J16,J18:J19),2),IF($K$8&lt;3,"",""))))</f>
        <v/>
      </c>
      <c r="M17" s="64" t="str">
        <f t="shared" si="0"/>
        <v/>
      </c>
      <c r="N17" s="65"/>
      <c r="O17" s="9" t="str">
        <f t="shared" si="1"/>
        <v/>
      </c>
      <c r="P17" s="1" t="str">
        <f t="shared" si="2"/>
        <v/>
      </c>
    </row>
    <row r="18" spans="1:16" s="2" customFormat="1" ht="33.75" customHeight="1" x14ac:dyDescent="0.25">
      <c r="A18" s="96"/>
      <c r="B18" s="96"/>
      <c r="C18" s="96"/>
      <c r="D18" s="60"/>
      <c r="E18" s="61"/>
      <c r="F18" s="60"/>
      <c r="G18" s="62"/>
      <c r="H18" s="63"/>
      <c r="I18" s="3"/>
      <c r="J18" s="1"/>
      <c r="K18" s="87"/>
      <c r="L18" s="8" t="str">
        <f>IF($K$8=11,ROUND(AVERAGE(J8:J17),2),IF($K$8=12,ROUND(AVERAGE(J8:J17,J19),2),IF($K$8&lt;3,"","")))</f>
        <v/>
      </c>
      <c r="M18" s="64" t="str">
        <f t="shared" si="0"/>
        <v/>
      </c>
      <c r="N18" s="65"/>
      <c r="O18" s="9" t="str">
        <f t="shared" si="1"/>
        <v/>
      </c>
      <c r="P18" s="1" t="str">
        <f t="shared" si="2"/>
        <v/>
      </c>
    </row>
    <row r="19" spans="1:16" s="2" customFormat="1" ht="33.75" customHeight="1" x14ac:dyDescent="0.25">
      <c r="A19" s="96"/>
      <c r="B19" s="96"/>
      <c r="C19" s="96"/>
      <c r="D19" s="60"/>
      <c r="E19" s="61"/>
      <c r="F19" s="60"/>
      <c r="G19" s="62"/>
      <c r="H19" s="63"/>
      <c r="I19" s="3"/>
      <c r="J19" s="1"/>
      <c r="K19" s="88"/>
      <c r="L19" s="8" t="str">
        <f>IF($K$8=12,ROUND(AVERAGE(J8:J18),2),IF($K$8&lt;3,"",""))</f>
        <v/>
      </c>
      <c r="M19" s="64" t="str">
        <f t="shared" si="0"/>
        <v/>
      </c>
      <c r="N19" s="65"/>
      <c r="O19" s="9" t="str">
        <f t="shared" si="1"/>
        <v/>
      </c>
      <c r="P19" s="1" t="str">
        <f t="shared" si="2"/>
        <v/>
      </c>
    </row>
    <row r="20" spans="1:16" s="2" customFormat="1" ht="7.5" customHeight="1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  <row r="21" spans="1:16" s="2" customFormat="1" ht="22.5" customHeight="1" x14ac:dyDescent="0.25">
      <c r="A21" s="92" t="s">
        <v>36</v>
      </c>
      <c r="B21" s="92"/>
      <c r="C21" s="92"/>
      <c r="D21" s="92"/>
      <c r="E21" s="92"/>
      <c r="F21" s="92"/>
      <c r="G21" s="56"/>
      <c r="H21" s="67"/>
      <c r="I21" s="67"/>
      <c r="J21" s="67"/>
      <c r="K21" s="67"/>
      <c r="L21" s="67"/>
      <c r="M21" s="68" t="s">
        <v>21</v>
      </c>
      <c r="N21" s="69"/>
      <c r="O21" s="14" t="str">
        <f>IF($P$21=0,"",$P$21)</f>
        <v/>
      </c>
      <c r="P21" s="13">
        <f>COUNT(P8:P19)</f>
        <v>0</v>
      </c>
    </row>
    <row r="22" spans="1:16" s="2" customFormat="1" ht="22.5" customHeight="1" x14ac:dyDescent="0.25">
      <c r="A22" s="90" t="s">
        <v>20</v>
      </c>
      <c r="B22" s="90"/>
      <c r="C22" s="90"/>
      <c r="D22" s="90"/>
      <c r="E22" s="90"/>
      <c r="F22" s="90"/>
      <c r="G22" s="56"/>
      <c r="H22" s="67"/>
      <c r="I22" s="67"/>
      <c r="J22" s="67"/>
      <c r="K22" s="67"/>
      <c r="L22" s="67"/>
      <c r="M22" s="66"/>
      <c r="N22" s="66"/>
      <c r="O22" s="66"/>
    </row>
    <row r="23" spans="1:16" s="2" customFormat="1" ht="22.5" customHeight="1" x14ac:dyDescent="0.25">
      <c r="A23" s="90"/>
      <c r="B23" s="90"/>
      <c r="C23" s="90"/>
      <c r="D23" s="90"/>
      <c r="E23" s="90"/>
      <c r="F23" s="90"/>
      <c r="G23" s="54" t="str">
        <f>IF(OR($J$8="",$P$21&gt;=3),"","NECESSÁRIO JUSTIFICAR NOS AUTOS A DETERMINAÇÃO DE PREÇO ESTIMADO COM BASE EM MENOS DE 3 (TRÊS) PREÇOS VÁLIDOS (Art. 6º, § 5º da IN SEGES/ME nº 65/2021)")</f>
        <v/>
      </c>
      <c r="H23" s="55"/>
      <c r="I23" s="55"/>
      <c r="J23" s="55"/>
      <c r="K23" s="55"/>
      <c r="L23" s="55"/>
      <c r="M23" s="55"/>
      <c r="N23" s="55"/>
      <c r="O23" s="55"/>
    </row>
    <row r="24" spans="1:16" s="2" customFormat="1" ht="22.5" customHeight="1" x14ac:dyDescent="0.25">
      <c r="A24" s="90"/>
      <c r="B24" s="90"/>
      <c r="C24" s="90"/>
      <c r="D24" s="90"/>
      <c r="E24" s="90"/>
      <c r="F24" s="90"/>
      <c r="G24" s="56"/>
      <c r="H24" s="73"/>
      <c r="I24" s="71"/>
      <c r="J24" s="71"/>
      <c r="K24" s="71"/>
      <c r="L24" s="71"/>
      <c r="M24" s="71"/>
      <c r="N24" s="71"/>
      <c r="O24" s="71"/>
    </row>
    <row r="25" spans="1:16" s="2" customFormat="1" ht="11.25" customHeight="1" x14ac:dyDescent="0.25">
      <c r="A25" s="90"/>
      <c r="B25" s="90"/>
      <c r="C25" s="90"/>
      <c r="D25" s="90"/>
      <c r="E25" s="90"/>
      <c r="F25" s="90"/>
      <c r="G25" s="56"/>
      <c r="H25" s="73"/>
      <c r="I25" s="71"/>
      <c r="J25" s="71"/>
      <c r="K25" s="71"/>
      <c r="L25" s="71"/>
      <c r="M25" s="71"/>
      <c r="N25" s="71"/>
      <c r="O25" s="71"/>
    </row>
    <row r="26" spans="1:16" s="2" customFormat="1" ht="11.25" customHeight="1" x14ac:dyDescent="0.25">
      <c r="A26" s="74" t="s">
        <v>32</v>
      </c>
      <c r="B26" s="75"/>
      <c r="C26" s="75"/>
      <c r="D26" s="75"/>
      <c r="E26" s="75"/>
      <c r="F26" s="76"/>
      <c r="G26" s="56"/>
      <c r="H26" s="73"/>
      <c r="I26" s="71"/>
      <c r="J26" s="71"/>
      <c r="K26" s="71"/>
      <c r="L26" s="71"/>
      <c r="M26" s="71"/>
      <c r="N26" s="71"/>
      <c r="O26" s="71"/>
    </row>
    <row r="27" spans="1:16" s="2" customFormat="1" ht="11.25" customHeight="1" x14ac:dyDescent="0.25">
      <c r="A27" s="77"/>
      <c r="B27" s="78"/>
      <c r="C27" s="78"/>
      <c r="D27" s="78"/>
      <c r="E27" s="78"/>
      <c r="F27" s="79"/>
      <c r="G27" s="56"/>
      <c r="H27" s="73"/>
      <c r="I27" s="72"/>
      <c r="J27" s="72"/>
      <c r="K27" s="72"/>
      <c r="L27" s="72"/>
      <c r="M27" s="72"/>
      <c r="N27" s="72"/>
      <c r="O27" s="72"/>
    </row>
    <row r="28" spans="1:16" ht="18.75" customHeight="1" x14ac:dyDescent="0.2">
      <c r="A28" s="85" t="s">
        <v>13</v>
      </c>
      <c r="B28" s="85"/>
      <c r="C28" s="85"/>
      <c r="D28" s="85"/>
      <c r="E28" s="85"/>
      <c r="F28" s="11" t="str">
        <f>IF($P$21&lt;2,"",_xlfn.STDEV.S(P8:P19)/ROUND(AVERAGE(P8:P19),2))</f>
        <v/>
      </c>
      <c r="G28" s="56"/>
      <c r="H28" s="73"/>
      <c r="I28" s="81" t="s">
        <v>27</v>
      </c>
      <c r="J28" s="82"/>
      <c r="K28" s="82"/>
      <c r="L28" s="82"/>
      <c r="M28" s="82"/>
      <c r="N28" s="82"/>
      <c r="O28" s="83"/>
    </row>
    <row r="29" spans="1:16" ht="18.75" customHeight="1" x14ac:dyDescent="0.2">
      <c r="A29" s="85" t="s">
        <v>19</v>
      </c>
      <c r="B29" s="85"/>
      <c r="C29" s="85"/>
      <c r="D29" s="85"/>
      <c r="E29" s="85"/>
      <c r="F29" s="10" t="str">
        <f>IF($P$21=0,"",SMALL(P8:P19,1))</f>
        <v/>
      </c>
      <c r="G29" s="56"/>
      <c r="H29" s="73"/>
      <c r="I29" s="30" t="s">
        <v>28</v>
      </c>
      <c r="J29" s="57"/>
      <c r="K29" s="58"/>
      <c r="L29" s="58"/>
      <c r="M29" s="59"/>
      <c r="N29" s="18" t="s">
        <v>11</v>
      </c>
      <c r="O29" s="28"/>
    </row>
    <row r="30" spans="1:16" ht="18.75" customHeight="1" x14ac:dyDescent="0.2">
      <c r="A30" s="85" t="s">
        <v>14</v>
      </c>
      <c r="B30" s="85"/>
      <c r="C30" s="85"/>
      <c r="D30" s="85"/>
      <c r="E30" s="85"/>
      <c r="F30" s="10" t="str">
        <f>IF($F$28="","",ROUND(AVERAGE(P8:P19),2))</f>
        <v/>
      </c>
      <c r="G30" s="56"/>
      <c r="H30" s="73"/>
      <c r="I30" s="30" t="s">
        <v>28</v>
      </c>
      <c r="J30" s="57"/>
      <c r="K30" s="58"/>
      <c r="L30" s="58"/>
      <c r="M30" s="59"/>
      <c r="N30" s="18" t="s">
        <v>11</v>
      </c>
      <c r="O30" s="28"/>
    </row>
    <row r="31" spans="1:16" ht="18.75" customHeight="1" x14ac:dyDescent="0.2">
      <c r="A31" s="85" t="s">
        <v>15</v>
      </c>
      <c r="B31" s="85"/>
      <c r="C31" s="85"/>
      <c r="D31" s="85"/>
      <c r="E31" s="85"/>
      <c r="F31" s="10" t="str">
        <f>IF($F$28="","",ROUND(MEDIAN(P8:P19),2))</f>
        <v/>
      </c>
      <c r="G31" s="56"/>
      <c r="H31" s="73"/>
      <c r="I31" s="30" t="s">
        <v>28</v>
      </c>
      <c r="J31" s="57"/>
      <c r="K31" s="58"/>
      <c r="L31" s="58"/>
      <c r="M31" s="59"/>
      <c r="N31" s="18" t="s">
        <v>11</v>
      </c>
      <c r="O31" s="28"/>
    </row>
    <row r="32" spans="1:16" ht="67.5" customHeight="1" x14ac:dyDescent="0.2">
      <c r="A32" s="80" t="s">
        <v>22</v>
      </c>
      <c r="B32" s="80"/>
      <c r="C32" s="80"/>
      <c r="D32" s="80"/>
      <c r="E32" s="80"/>
      <c r="F32" s="80"/>
      <c r="G32" s="56"/>
      <c r="H32" s="73"/>
      <c r="I32" s="94"/>
      <c r="J32" s="94"/>
      <c r="K32" s="94"/>
      <c r="L32" s="94"/>
      <c r="M32" s="94"/>
      <c r="N32" s="94"/>
      <c r="O32" s="94"/>
    </row>
    <row r="33" spans="1:15" ht="18.75" customHeight="1" x14ac:dyDescent="0.2">
      <c r="A33" s="93" t="s">
        <v>26</v>
      </c>
      <c r="B33" s="93"/>
      <c r="C33" s="93"/>
      <c r="D33" s="93"/>
      <c r="E33" s="93"/>
      <c r="F33" s="10" t="str">
        <f>IF($F$28&lt;=1%,$F$29,IF(AND($F$28&gt;1%,$F$28&lt;=25%),$F$30,$F$31))</f>
        <v/>
      </c>
      <c r="G33" s="56"/>
      <c r="H33" s="73"/>
      <c r="I33" s="95"/>
      <c r="J33" s="95"/>
      <c r="K33" s="95"/>
      <c r="L33" s="95"/>
      <c r="M33" s="95"/>
      <c r="N33" s="95"/>
      <c r="O33" s="95"/>
    </row>
    <row r="34" spans="1:15" ht="7.5" customHeight="1" x14ac:dyDescent="0.2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</row>
    <row r="35" spans="1:15" s="7" customFormat="1" ht="15" customHeight="1" x14ac:dyDescent="0.2">
      <c r="A35" s="91" t="s">
        <v>35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1:15" ht="7.5" customHeight="1" x14ac:dyDescent="0.2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5" s="5" customFormat="1" ht="90" customHeight="1" x14ac:dyDescent="0.25">
      <c r="A37" s="89" t="s">
        <v>34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</sheetData>
  <sheetProtection algorithmName="SHA-512" hashValue="gN3XofUZnapx7AwpTqaxU7YhXFE/F69Sf+8CQ8u2dQfq5bytGxDCT6O6UXln2GT7KVnpzotq7oYSEXddIbrZjA==" saltValue="SsXC7Bf8KcWITRjKaO+eLA==" spinCount="100000" sheet="1" objects="1" scenarios="1"/>
  <mergeCells count="65">
    <mergeCell ref="A37:O37"/>
    <mergeCell ref="J30:M30"/>
    <mergeCell ref="A31:E31"/>
    <mergeCell ref="J31:M31"/>
    <mergeCell ref="A32:F32"/>
    <mergeCell ref="I32:O33"/>
    <mergeCell ref="A33:E33"/>
    <mergeCell ref="H24:H33"/>
    <mergeCell ref="I24:O27"/>
    <mergeCell ref="A26:F27"/>
    <mergeCell ref="A28:E28"/>
    <mergeCell ref="A22:F25"/>
    <mergeCell ref="M22:O22"/>
    <mergeCell ref="A34:O34"/>
    <mergeCell ref="A35:O35"/>
    <mergeCell ref="A36:O36"/>
    <mergeCell ref="G17:H17"/>
    <mergeCell ref="M17:N17"/>
    <mergeCell ref="I28:O28"/>
    <mergeCell ref="A29:E29"/>
    <mergeCell ref="J29:M29"/>
    <mergeCell ref="G24:G33"/>
    <mergeCell ref="G23:O23"/>
    <mergeCell ref="A30:E30"/>
    <mergeCell ref="G18:H18"/>
    <mergeCell ref="M18:N18"/>
    <mergeCell ref="G19:H19"/>
    <mergeCell ref="M19:N19"/>
    <mergeCell ref="A20:O20"/>
    <mergeCell ref="A21:F21"/>
    <mergeCell ref="G21:L22"/>
    <mergeCell ref="M21:N21"/>
    <mergeCell ref="G14:H14"/>
    <mergeCell ref="M14:N14"/>
    <mergeCell ref="G15:H15"/>
    <mergeCell ref="M15:N15"/>
    <mergeCell ref="G16:H16"/>
    <mergeCell ref="M16:N16"/>
    <mergeCell ref="M12:N12"/>
    <mergeCell ref="G13:H13"/>
    <mergeCell ref="M13:N13"/>
    <mergeCell ref="G11:H11"/>
    <mergeCell ref="M11:N11"/>
    <mergeCell ref="A6:O6"/>
    <mergeCell ref="A7:C7"/>
    <mergeCell ref="G7:H7"/>
    <mergeCell ref="M7:N7"/>
    <mergeCell ref="A8:C19"/>
    <mergeCell ref="D8:D19"/>
    <mergeCell ref="E8:E19"/>
    <mergeCell ref="F8:F19"/>
    <mergeCell ref="G8:H8"/>
    <mergeCell ref="K8:K19"/>
    <mergeCell ref="M8:N8"/>
    <mergeCell ref="G9:H9"/>
    <mergeCell ref="M9:N9"/>
    <mergeCell ref="G10:H10"/>
    <mergeCell ref="M10:N10"/>
    <mergeCell ref="G12:H12"/>
    <mergeCell ref="C5:O5"/>
    <mergeCell ref="A1:O1"/>
    <mergeCell ref="A2:O2"/>
    <mergeCell ref="B3:O3"/>
    <mergeCell ref="B4:G4"/>
    <mergeCell ref="H4:O4"/>
  </mergeCells>
  <conditionalFormatting sqref="O8:O19">
    <cfRule type="cellIs" dxfId="119" priority="4" operator="equal">
      <formula>"INEXEQUÍVEL"</formula>
    </cfRule>
    <cfRule type="cellIs" dxfId="118" priority="5" operator="equal">
      <formula>"EXCESSIVAMENTE ELEVADO"</formula>
    </cfRule>
    <cfRule type="cellIs" dxfId="117" priority="6" operator="equal">
      <formula>"EXEQUÍVEL"</formula>
    </cfRule>
    <cfRule type="cellIs" dxfId="116" priority="7" operator="equal">
      <formula>"ACEITÁVEL"</formula>
    </cfRule>
  </conditionalFormatting>
  <conditionalFormatting sqref="O21">
    <cfRule type="iconSet" priority="3">
      <iconSet iconSet="3Symbols2">
        <cfvo type="percent" val="0"/>
        <cfvo type="num" val="1"/>
        <cfvo type="num" val="3"/>
      </iconSet>
    </cfRule>
  </conditionalFormatting>
  <conditionalFormatting sqref="G23">
    <cfRule type="containsText" dxfId="115" priority="1" operator="containsText" text="NECESSÁRIO JUSTIFICAR NOS AUTOS A DETERMINAÇÃO DE PREÇO ESTIMADO COM BASE EM MENOS DE 3 (TRÊS) PREÇOS VÁLIDOS (Art. 6º, § 5º da IN SEGES/ME nº 65/2021)">
      <formula>NOT(ISERROR(SEARCH("NECESSÁRIO JUSTIFICAR NOS AUTOS A DETERMINAÇÃO DE PREÇO ESTIMADO COM BASE EM MENOS DE 3 (TRÊS) PREÇOS VÁLIDOS (Art. 6º, § 5º da IN SEGES/ME nº 65/2021)",G23)))</formula>
    </cfRule>
  </conditionalFormatting>
  <printOptions horizontalCentered="1"/>
  <pageMargins left="0.39370078740157483" right="0.39370078740157483" top="0.74803149606299213" bottom="0.55118110236220474" header="0.31496062992125984" footer="0.31496062992125984"/>
  <pageSetup paperSize="9" scale="60" orientation="landscape" r:id="rId1"/>
  <headerFooter>
    <oddHeader>&amp;L&amp;G&amp;C&amp;"Spranq eco sans,Negrito"&amp;10SERVIÇO PÚBLICO FEDERAL
UNIVERSIDADE FEDERAL DO SUL E SUDESTE DO PARÁ&amp;"-,Regular"&amp;11
&amp;"Spranq eco sans,Regular"&amp;10Emitido em &amp;D às &amp;T&amp;R&amp;G</oddHeader>
    <oddFooter>&amp;L&amp;"Spranq eco sans,Regular"&amp;8Diretoria de Compras, Contratos e Convênios (DCO/PROAD) – Setor de Contratações
Modelo de Mapa de Avaliação de Preços: Serviços
Atualização: dezembro/2022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AD68D-8B46-4EC7-89D1-55E4A7767A9D}">
  <dimension ref="A1:S37"/>
  <sheetViews>
    <sheetView showGridLines="0" zoomScaleNormal="100" zoomScaleSheetLayoutView="100" workbookViewId="0">
      <selection sqref="A1:O1"/>
    </sheetView>
  </sheetViews>
  <sheetFormatPr defaultRowHeight="11.25" x14ac:dyDescent="0.2"/>
  <cols>
    <col min="1" max="1" width="15" style="6" customWidth="1"/>
    <col min="2" max="2" width="6.7109375" style="6" customWidth="1"/>
    <col min="3" max="3" width="14.28515625" style="6" customWidth="1"/>
    <col min="4" max="4" width="8.7109375" style="5" customWidth="1"/>
    <col min="5" max="5" width="10.7109375" style="5" customWidth="1"/>
    <col min="6" max="6" width="16.7109375" style="5" customWidth="1"/>
    <col min="7" max="7" width="12.5703125" style="5" customWidth="1"/>
    <col min="8" max="8" width="63.7109375" style="5" customWidth="1"/>
    <col min="9" max="9" width="12.42578125" style="5" customWidth="1"/>
    <col min="10" max="10" width="14.140625" style="5" customWidth="1"/>
    <col min="11" max="11" width="12.140625" style="5" hidden="1" customWidth="1"/>
    <col min="12" max="12" width="19.28515625" style="5" customWidth="1"/>
    <col min="13" max="13" width="12.140625" style="5" customWidth="1"/>
    <col min="14" max="14" width="6.42578125" style="5" customWidth="1"/>
    <col min="15" max="15" width="18.7109375" style="5" customWidth="1"/>
    <col min="16" max="16" width="14" style="6" hidden="1" customWidth="1"/>
    <col min="17" max="16384" width="9.140625" style="6"/>
  </cols>
  <sheetData>
    <row r="1" spans="1:19" s="2" customFormat="1" ht="15.75" customHeight="1" x14ac:dyDescent="0.25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9" s="2" customFormat="1" ht="7.5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9" s="2" customFormat="1" ht="31.5" customHeight="1" x14ac:dyDescent="0.25">
      <c r="A3" s="17" t="s">
        <v>5</v>
      </c>
      <c r="B3" s="106" t="str">
        <f>IF('ITEM 1'!B3="","",'ITEM 1'!B3)</f>
        <v/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8"/>
    </row>
    <row r="4" spans="1:19" s="2" customFormat="1" ht="15" customHeight="1" x14ac:dyDescent="0.25">
      <c r="A4" s="17" t="s">
        <v>6</v>
      </c>
      <c r="B4" s="106" t="str">
        <f>IF('ITEM 1'!B4="","",'ITEM 1'!B4)</f>
        <v/>
      </c>
      <c r="C4" s="107"/>
      <c r="D4" s="107"/>
      <c r="E4" s="107"/>
      <c r="F4" s="107"/>
      <c r="G4" s="108"/>
      <c r="H4" s="102"/>
      <c r="I4" s="103"/>
      <c r="J4" s="103"/>
      <c r="K4" s="103"/>
      <c r="L4" s="103"/>
      <c r="M4" s="103"/>
      <c r="N4" s="103"/>
      <c r="O4" s="103"/>
    </row>
    <row r="5" spans="1:19" s="2" customFormat="1" ht="15" x14ac:dyDescent="0.25">
      <c r="A5" s="17" t="s">
        <v>2</v>
      </c>
      <c r="B5" s="16" t="str">
        <f>IF('ITEM 19'!B5="","",'ITEM 19'!B5+1)</f>
        <v/>
      </c>
      <c r="C5" s="104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9" s="2" customFormat="1" ht="7.5" customHeight="1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9" s="2" customFormat="1" ht="39" customHeight="1" x14ac:dyDescent="0.25">
      <c r="A7" s="68" t="s">
        <v>23</v>
      </c>
      <c r="B7" s="98"/>
      <c r="C7" s="69"/>
      <c r="D7" s="53" t="s">
        <v>33</v>
      </c>
      <c r="E7" s="53" t="s">
        <v>1</v>
      </c>
      <c r="F7" s="53" t="s">
        <v>0</v>
      </c>
      <c r="G7" s="68" t="s">
        <v>12</v>
      </c>
      <c r="H7" s="69"/>
      <c r="I7" s="53" t="s">
        <v>25</v>
      </c>
      <c r="J7" s="53" t="s">
        <v>3</v>
      </c>
      <c r="K7" s="53" t="s">
        <v>17</v>
      </c>
      <c r="L7" s="53" t="s">
        <v>30</v>
      </c>
      <c r="M7" s="68" t="s">
        <v>31</v>
      </c>
      <c r="N7" s="69"/>
      <c r="O7" s="53" t="s">
        <v>4</v>
      </c>
      <c r="P7" s="12" t="s">
        <v>18</v>
      </c>
    </row>
    <row r="8" spans="1:19" s="2" customFormat="1" ht="33.75" customHeight="1" x14ac:dyDescent="0.25">
      <c r="A8" s="96"/>
      <c r="B8" s="96"/>
      <c r="C8" s="96"/>
      <c r="D8" s="60"/>
      <c r="E8" s="61"/>
      <c r="F8" s="60"/>
      <c r="G8" s="62" t="s">
        <v>24</v>
      </c>
      <c r="H8" s="63"/>
      <c r="I8" s="3"/>
      <c r="J8" s="1"/>
      <c r="K8" s="86">
        <f>COUNT(J8:J19)</f>
        <v>0</v>
      </c>
      <c r="L8" s="8" t="str">
        <f>IF($K$8=2,ROUND(AVERAGE(J9),2),IF($K$8=3,ROUND(AVERAGE(J9:J10),2),IF($K$8=4,ROUND(AVERAGE(J9:J11),2),IF($K$8=5,ROUND(AVERAGE(J9:J12),2),IF($K$8=6,ROUND(AVERAGE(J9:J13),2),IF($K$8=7,ROUND(AVERAGE(J9:J14),2),IF($K$8=8,ROUND(AVERAGE(J9:J15),2),IF($K$8=9,ROUND(AVERAGE(J9:J16),2),IF($K$8=10,ROUND(AVERAGE(J9:J17),2),IF($K$8=11,ROUND(AVERAGE(J9:J18),2),IF($K$8=12,ROUND(AVERAGE(J9:J19),2),IF($K$8&lt;3,"",""))))))))))))</f>
        <v/>
      </c>
      <c r="M8" s="64" t="str">
        <f>IF(OR($K$8&lt;2,J8=""),"",(ROUNDDOWN(J8/L8,2)))</f>
        <v/>
      </c>
      <c r="N8" s="65"/>
      <c r="O8" s="9" t="str">
        <f>IF(M8="","",IF(AND(M8&gt;=30%,M8&lt;=100%),"EXEQUÍVEL",IF(AND(M8&gt;100%,M8&lt;=130%),"ACEITÁVEL",IF(AND(M8&gt;0.01%,M8&lt;30%),"INEXEQUÍVEL",IF(M8&gt;130%,"EXCESSIVAMENTE ELEVADO","")))))</f>
        <v/>
      </c>
      <c r="P8" s="1" t="str">
        <f>IF(O8="","",IF(OR(O8="INEXEQUÍVEL",O8="EXCESSIVAMENTE ELEVADO"),"",J8))</f>
        <v/>
      </c>
    </row>
    <row r="9" spans="1:19" s="2" customFormat="1" ht="33.75" customHeight="1" x14ac:dyDescent="0.25">
      <c r="A9" s="96"/>
      <c r="B9" s="96"/>
      <c r="C9" s="96"/>
      <c r="D9" s="60"/>
      <c r="E9" s="61"/>
      <c r="F9" s="60"/>
      <c r="G9" s="62"/>
      <c r="H9" s="63"/>
      <c r="I9" s="3"/>
      <c r="J9" s="1"/>
      <c r="K9" s="87"/>
      <c r="L9" s="8" t="str">
        <f>IF($K$8=2,ROUND(AVERAGE(J8),2),IF($K$8=3,ROUND(AVERAGE(J8,J10),2),IF($K$8=4,ROUND(AVERAGE(J8,J10:J11),2),IF($K$8=5,ROUND(AVERAGE(J8,J10:J12),2),IF($K$8=6,ROUND(AVERAGE(J8,J10:J13),2),IF($K$8=7,ROUND(AVERAGE(J8,J10:J14),2),IF($K$8=8,ROUND(AVERAGE(J8,J10:J15),2),IF($K$8=9,ROUND(AVERAGE(J8,J10:J16),2),IF($K$8=10,ROUND(AVERAGE(J8,J10:J17),2),IF($K$8=11,ROUND(AVERAGE(J8,J10:J18),2),IF($K$8=12,ROUND(AVERAGE(J8,J10:J19),2),IF($K$8&lt;3,"",""))))))))))))</f>
        <v/>
      </c>
      <c r="M9" s="64" t="str">
        <f t="shared" ref="M9:M19" si="0">IF(OR($K$8&lt;2,J9=""),"",(ROUNDDOWN(J9/L9,2)))</f>
        <v/>
      </c>
      <c r="N9" s="65"/>
      <c r="O9" s="9" t="str">
        <f t="shared" ref="O9:O19" si="1">IF(M9="","",IF(AND(M9&gt;=30%,M9&lt;=100%),"EXEQUÍVEL",IF(AND(M9&gt;100%,M9&lt;=130%),"ACEITÁVEL",IF(AND(M9&gt;0.01%,M9&lt;30%),"INEXEQUÍVEL",IF(M9&gt;130%,"EXCESSIVAMENTE ELEVADO","")))))</f>
        <v/>
      </c>
      <c r="P9" s="1" t="str">
        <f t="shared" ref="P9:P19" si="2">IF(O9="","",IF(OR(O9="INEXEQUÍVEL",O9="EXCESSIVAMENTE ELEVADO"),"",J9))</f>
        <v/>
      </c>
    </row>
    <row r="10" spans="1:19" s="2" customFormat="1" ht="33.75" customHeight="1" x14ac:dyDescent="0.25">
      <c r="A10" s="96"/>
      <c r="B10" s="96"/>
      <c r="C10" s="96"/>
      <c r="D10" s="60"/>
      <c r="E10" s="61"/>
      <c r="F10" s="60"/>
      <c r="G10" s="62"/>
      <c r="H10" s="63"/>
      <c r="I10" s="3"/>
      <c r="J10" s="1"/>
      <c r="K10" s="87"/>
      <c r="L10" s="8" t="str">
        <f>IF($K$8=3,ROUND(AVERAGE(J8:J9),2),IF($K$8=4,ROUND(AVERAGE(J8:J9,J11),2),IF($K$8=5,ROUND(AVERAGE(J8:J9,J11:J12),2),IF($K$8=6,ROUND(AVERAGE(J8:J9,J11:J13),2),IF($K$8=7,ROUND(AVERAGE(J8:J9,J11:J14),2),IF($K$8=8,ROUND(AVERAGE(J8:J9,J11:J15),2),IF($K$8=9,ROUND(AVERAGE(J8:J9,J11:J16),2),IF($K$8=10,ROUND(AVERAGE(J8:J9,J11:J17),2),IF($K$8=11,ROUND(AVERAGE(J8:J9,J11:J18),2),IF($K$8=12,ROUND(AVERAGE(J8:J9,J11:J19),2),IF($K$8&lt;3,"","")))))))))))</f>
        <v/>
      </c>
      <c r="M10" s="64" t="str">
        <f t="shared" si="0"/>
        <v/>
      </c>
      <c r="N10" s="65"/>
      <c r="O10" s="9" t="str">
        <f t="shared" si="1"/>
        <v/>
      </c>
      <c r="P10" s="1" t="str">
        <f t="shared" si="2"/>
        <v/>
      </c>
      <c r="S10" s="4"/>
    </row>
    <row r="11" spans="1:19" s="2" customFormat="1" ht="33.75" customHeight="1" x14ac:dyDescent="0.25">
      <c r="A11" s="96"/>
      <c r="B11" s="96"/>
      <c r="C11" s="96"/>
      <c r="D11" s="60"/>
      <c r="E11" s="61"/>
      <c r="F11" s="60"/>
      <c r="G11" s="62"/>
      <c r="H11" s="63"/>
      <c r="I11" s="3"/>
      <c r="J11" s="1"/>
      <c r="K11" s="87"/>
      <c r="L11" s="8" t="str">
        <f>IF($K$8=4,ROUND(AVERAGE(J8:J10),2),IF($K$8=5,ROUND(AVERAGE(J8:J10,J12),2),IF($K$8=6,ROUND(AVERAGE(J8:J10,J12:J13),2),IF($K$8=7,ROUND(AVERAGE(J8:J10,J12:J14),2),IF($K$8=8,ROUND(AVERAGE(J8:J10,J12:J15),2),IF($K$8=9,ROUND(AVERAGE(J8:J10,J12:J16),2),IF($K$8=10,ROUND(AVERAGE(J8:J10,J12:J17),2),IF($K$8=11,ROUND(AVERAGE(J8:J10,J12:J18),2),IF($K$8=12,ROUND(AVERAGE(J8:J10,J12:J19),2),IF($K$8&lt;3,"",""))))))))))</f>
        <v/>
      </c>
      <c r="M11" s="64" t="str">
        <f t="shared" si="0"/>
        <v/>
      </c>
      <c r="N11" s="65"/>
      <c r="O11" s="9" t="str">
        <f t="shared" si="1"/>
        <v/>
      </c>
      <c r="P11" s="1" t="str">
        <f t="shared" si="2"/>
        <v/>
      </c>
    </row>
    <row r="12" spans="1:19" s="2" customFormat="1" ht="33.75" customHeight="1" x14ac:dyDescent="0.25">
      <c r="A12" s="96"/>
      <c r="B12" s="96"/>
      <c r="C12" s="96"/>
      <c r="D12" s="60"/>
      <c r="E12" s="61"/>
      <c r="F12" s="60"/>
      <c r="G12" s="62"/>
      <c r="H12" s="63"/>
      <c r="I12" s="3"/>
      <c r="J12" s="1"/>
      <c r="K12" s="87"/>
      <c r="L12" s="8" t="str">
        <f>IF($K$8=5,ROUND(AVERAGE(J8:J11),2),IF($K$8=6,ROUND(AVERAGE(J8:J11,J13),2),IF($K$8=7,ROUND(AVERAGE(J8:J11,J13:J14),2),IF($K$8=8,ROUND(AVERAGE(J8:J11,J13:J15),2),IF($K$8=9,ROUND(AVERAGE(J8:J11,J13:J16),2),IF($K$8=10,ROUND(AVERAGE(J8:J11,J13:J17),2),IF($K$8=11,ROUND(AVERAGE(J8:J11,J13:J18),2),IF($K$8=12,ROUND(AVERAGE(J8:J11,J13:J19),2),IF($K$8&lt;3,"","")))))))))</f>
        <v/>
      </c>
      <c r="M12" s="64" t="str">
        <f t="shared" si="0"/>
        <v/>
      </c>
      <c r="N12" s="65"/>
      <c r="O12" s="9" t="str">
        <f t="shared" si="1"/>
        <v/>
      </c>
      <c r="P12" s="1" t="str">
        <f t="shared" si="2"/>
        <v/>
      </c>
    </row>
    <row r="13" spans="1:19" s="2" customFormat="1" ht="33.75" customHeight="1" x14ac:dyDescent="0.25">
      <c r="A13" s="96"/>
      <c r="B13" s="96"/>
      <c r="C13" s="96"/>
      <c r="D13" s="60"/>
      <c r="E13" s="61"/>
      <c r="F13" s="60"/>
      <c r="G13" s="62"/>
      <c r="H13" s="63"/>
      <c r="I13" s="3"/>
      <c r="J13" s="1"/>
      <c r="K13" s="87"/>
      <c r="L13" s="8" t="str">
        <f>IF($K$8=6,ROUND(AVERAGE(J8:J12),2),IF($K$8=7,ROUND(AVERAGE(J8:J12,J14),2),IF($K$8=8,ROUND(AVERAGE(J8:J12,J14:J15),2),IF($K$8=9,ROUND(AVERAGE(J8:J12,J14:J16),2),IF($K$8=10,ROUND(AVERAGE(J8:J12,J14:J17),2),IF($K$8=11,ROUND(AVERAGE(J8:J12,J14:J18),2),IF($K$8=12,ROUND(AVERAGE(J8:J12,J14:J19),2),IF($K$8&lt;3,"",""))))))))</f>
        <v/>
      </c>
      <c r="M13" s="64" t="str">
        <f t="shared" si="0"/>
        <v/>
      </c>
      <c r="N13" s="65"/>
      <c r="O13" s="9" t="str">
        <f t="shared" si="1"/>
        <v/>
      </c>
      <c r="P13" s="1" t="str">
        <f t="shared" si="2"/>
        <v/>
      </c>
    </row>
    <row r="14" spans="1:19" s="2" customFormat="1" ht="33.75" customHeight="1" x14ac:dyDescent="0.25">
      <c r="A14" s="96"/>
      <c r="B14" s="96"/>
      <c r="C14" s="96"/>
      <c r="D14" s="60"/>
      <c r="E14" s="61"/>
      <c r="F14" s="60"/>
      <c r="G14" s="62"/>
      <c r="H14" s="63"/>
      <c r="I14" s="3"/>
      <c r="J14" s="1"/>
      <c r="K14" s="87"/>
      <c r="L14" s="8" t="str">
        <f>IF($K$8=7,ROUND(AVERAGE(J8:J13),2),IF($K$8=8,ROUND(AVERAGE(J8:J13,J15),2),IF($K$8=9,ROUND(AVERAGE(J8:J13,J16),2),IF($K$8=10,ROUND(AVERAGE(J8:J13,J17),2),IF($K$8=11,ROUND(AVERAGE(J8:J13,J15:J18),2),IF($K$8=12,ROUND(AVERAGE(J8:J13,J15:J19),2),IF($K$8&lt;3,"","")))))))</f>
        <v/>
      </c>
      <c r="M14" s="64" t="str">
        <f t="shared" si="0"/>
        <v/>
      </c>
      <c r="N14" s="65"/>
      <c r="O14" s="9" t="str">
        <f t="shared" si="1"/>
        <v/>
      </c>
      <c r="P14" s="1" t="str">
        <f t="shared" si="2"/>
        <v/>
      </c>
    </row>
    <row r="15" spans="1:19" s="2" customFormat="1" ht="33.75" customHeight="1" x14ac:dyDescent="0.25">
      <c r="A15" s="96"/>
      <c r="B15" s="96"/>
      <c r="C15" s="96"/>
      <c r="D15" s="60"/>
      <c r="E15" s="61"/>
      <c r="F15" s="60"/>
      <c r="G15" s="62"/>
      <c r="H15" s="63"/>
      <c r="I15" s="3"/>
      <c r="J15" s="1"/>
      <c r="K15" s="87"/>
      <c r="L15" s="8" t="str">
        <f>IF($K$8=8,ROUND(AVERAGE(J8:J14),2),IF($K$8=9,ROUND(AVERAGE(J8:J14,J16,J17),2),IF($K$8=10,ROUND(AVERAGE(J8:J14,J16:J17),2),IF($K$8=11,ROUND(AVERAGE(J8:J14,J16:J18),2),IF($K$8=12,ROUND(AVERAGE(J8:J14,J16:J19),2),IF($K$8&lt;3,"",""))))))</f>
        <v/>
      </c>
      <c r="M15" s="64" t="str">
        <f t="shared" si="0"/>
        <v/>
      </c>
      <c r="N15" s="65"/>
      <c r="O15" s="9" t="str">
        <f t="shared" si="1"/>
        <v/>
      </c>
      <c r="P15" s="1" t="str">
        <f t="shared" si="2"/>
        <v/>
      </c>
    </row>
    <row r="16" spans="1:19" s="2" customFormat="1" ht="33.75" customHeight="1" x14ac:dyDescent="0.25">
      <c r="A16" s="96"/>
      <c r="B16" s="96"/>
      <c r="C16" s="96"/>
      <c r="D16" s="60"/>
      <c r="E16" s="61"/>
      <c r="F16" s="60"/>
      <c r="G16" s="62"/>
      <c r="H16" s="63"/>
      <c r="I16" s="3"/>
      <c r="J16" s="1"/>
      <c r="K16" s="87"/>
      <c r="L16" s="8" t="str">
        <f>IF($K$8=9,ROUND(AVERAGE(J8:J15),2),IF($K$8=10,ROUND(AVERAGE(J8:J15,J17),2),IF($K$8=11,ROUND(AVERAGE(J8:J15,J17:J18),2),IF($K$8=12,ROUND(AVERAGE(J8:J15,J17:J19),2),IF($K$8&lt;3,"","")))))</f>
        <v/>
      </c>
      <c r="M16" s="64" t="str">
        <f t="shared" si="0"/>
        <v/>
      </c>
      <c r="N16" s="65"/>
      <c r="O16" s="9" t="str">
        <f t="shared" si="1"/>
        <v/>
      </c>
      <c r="P16" s="1" t="str">
        <f t="shared" si="2"/>
        <v/>
      </c>
    </row>
    <row r="17" spans="1:16" s="2" customFormat="1" ht="33.75" customHeight="1" x14ac:dyDescent="0.25">
      <c r="A17" s="96"/>
      <c r="B17" s="96"/>
      <c r="C17" s="96"/>
      <c r="D17" s="60"/>
      <c r="E17" s="61"/>
      <c r="F17" s="60"/>
      <c r="G17" s="62"/>
      <c r="H17" s="63"/>
      <c r="I17" s="3"/>
      <c r="J17" s="1"/>
      <c r="K17" s="87"/>
      <c r="L17" s="8" t="str">
        <f>IF($K$8=10,ROUND(AVERAGE(J8:J16),2),IF($K$8=11,ROUND(AVERAGE(J8:J16,J18),2),IF($K$8=12,ROUND(AVERAGE(J8:J16,J18:J19),2),IF($K$8&lt;3,"",""))))</f>
        <v/>
      </c>
      <c r="M17" s="64" t="str">
        <f t="shared" si="0"/>
        <v/>
      </c>
      <c r="N17" s="65"/>
      <c r="O17" s="9" t="str">
        <f t="shared" si="1"/>
        <v/>
      </c>
      <c r="P17" s="1" t="str">
        <f t="shared" si="2"/>
        <v/>
      </c>
    </row>
    <row r="18" spans="1:16" s="2" customFormat="1" ht="33.75" customHeight="1" x14ac:dyDescent="0.25">
      <c r="A18" s="96"/>
      <c r="B18" s="96"/>
      <c r="C18" s="96"/>
      <c r="D18" s="60"/>
      <c r="E18" s="61"/>
      <c r="F18" s="60"/>
      <c r="G18" s="62"/>
      <c r="H18" s="63"/>
      <c r="I18" s="3"/>
      <c r="J18" s="1"/>
      <c r="K18" s="87"/>
      <c r="L18" s="8" t="str">
        <f>IF($K$8=11,ROUND(AVERAGE(J8:J17),2),IF($K$8=12,ROUND(AVERAGE(J8:J17,J19),2),IF($K$8&lt;3,"","")))</f>
        <v/>
      </c>
      <c r="M18" s="64" t="str">
        <f t="shared" si="0"/>
        <v/>
      </c>
      <c r="N18" s="65"/>
      <c r="O18" s="9" t="str">
        <f t="shared" si="1"/>
        <v/>
      </c>
      <c r="P18" s="1" t="str">
        <f t="shared" si="2"/>
        <v/>
      </c>
    </row>
    <row r="19" spans="1:16" s="2" customFormat="1" ht="33.75" customHeight="1" x14ac:dyDescent="0.25">
      <c r="A19" s="96"/>
      <c r="B19" s="96"/>
      <c r="C19" s="96"/>
      <c r="D19" s="60"/>
      <c r="E19" s="61"/>
      <c r="F19" s="60"/>
      <c r="G19" s="62"/>
      <c r="H19" s="63"/>
      <c r="I19" s="3"/>
      <c r="J19" s="1"/>
      <c r="K19" s="88"/>
      <c r="L19" s="8" t="str">
        <f>IF($K$8=12,ROUND(AVERAGE(J8:J18),2),IF($K$8&lt;3,"",""))</f>
        <v/>
      </c>
      <c r="M19" s="64" t="str">
        <f t="shared" si="0"/>
        <v/>
      </c>
      <c r="N19" s="65"/>
      <c r="O19" s="9" t="str">
        <f t="shared" si="1"/>
        <v/>
      </c>
      <c r="P19" s="1" t="str">
        <f t="shared" si="2"/>
        <v/>
      </c>
    </row>
    <row r="20" spans="1:16" s="2" customFormat="1" ht="7.5" customHeight="1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  <row r="21" spans="1:16" s="2" customFormat="1" ht="22.5" customHeight="1" x14ac:dyDescent="0.25">
      <c r="A21" s="92" t="s">
        <v>36</v>
      </c>
      <c r="B21" s="92"/>
      <c r="C21" s="92"/>
      <c r="D21" s="92"/>
      <c r="E21" s="92"/>
      <c r="F21" s="92"/>
      <c r="G21" s="56"/>
      <c r="H21" s="67"/>
      <c r="I21" s="67"/>
      <c r="J21" s="67"/>
      <c r="K21" s="67"/>
      <c r="L21" s="67"/>
      <c r="M21" s="68" t="s">
        <v>21</v>
      </c>
      <c r="N21" s="69"/>
      <c r="O21" s="14" t="str">
        <f>IF($P$21=0,"",$P$21)</f>
        <v/>
      </c>
      <c r="P21" s="13">
        <f>COUNT(P8:P19)</f>
        <v>0</v>
      </c>
    </row>
    <row r="22" spans="1:16" s="2" customFormat="1" ht="22.5" customHeight="1" x14ac:dyDescent="0.25">
      <c r="A22" s="90" t="s">
        <v>20</v>
      </c>
      <c r="B22" s="90"/>
      <c r="C22" s="90"/>
      <c r="D22" s="90"/>
      <c r="E22" s="90"/>
      <c r="F22" s="90"/>
      <c r="G22" s="56"/>
      <c r="H22" s="67"/>
      <c r="I22" s="67"/>
      <c r="J22" s="67"/>
      <c r="K22" s="67"/>
      <c r="L22" s="67"/>
      <c r="M22" s="66"/>
      <c r="N22" s="66"/>
      <c r="O22" s="66"/>
    </row>
    <row r="23" spans="1:16" s="2" customFormat="1" ht="22.5" customHeight="1" x14ac:dyDescent="0.25">
      <c r="A23" s="90"/>
      <c r="B23" s="90"/>
      <c r="C23" s="90"/>
      <c r="D23" s="90"/>
      <c r="E23" s="90"/>
      <c r="F23" s="90"/>
      <c r="G23" s="54" t="str">
        <f>IF(OR($J$8="",$P$21&gt;=3),"","NECESSÁRIO JUSTIFICAR NOS AUTOS A DETERMINAÇÃO DE PREÇO ESTIMADO COM BASE EM MENOS DE 3 (TRÊS) PREÇOS VÁLIDOS (Art. 6º, § 5º da IN SEGES/ME nº 65/2021)")</f>
        <v/>
      </c>
      <c r="H23" s="55"/>
      <c r="I23" s="55"/>
      <c r="J23" s="55"/>
      <c r="K23" s="55"/>
      <c r="L23" s="55"/>
      <c r="M23" s="55"/>
      <c r="N23" s="55"/>
      <c r="O23" s="55"/>
    </row>
    <row r="24" spans="1:16" s="2" customFormat="1" ht="22.5" customHeight="1" x14ac:dyDescent="0.25">
      <c r="A24" s="90"/>
      <c r="B24" s="90"/>
      <c r="C24" s="90"/>
      <c r="D24" s="90"/>
      <c r="E24" s="90"/>
      <c r="F24" s="90"/>
      <c r="G24" s="56"/>
      <c r="H24" s="73"/>
      <c r="I24" s="71"/>
      <c r="J24" s="71"/>
      <c r="K24" s="71"/>
      <c r="L24" s="71"/>
      <c r="M24" s="71"/>
      <c r="N24" s="71"/>
      <c r="O24" s="71"/>
    </row>
    <row r="25" spans="1:16" s="2" customFormat="1" ht="11.25" customHeight="1" x14ac:dyDescent="0.25">
      <c r="A25" s="90"/>
      <c r="B25" s="90"/>
      <c r="C25" s="90"/>
      <c r="D25" s="90"/>
      <c r="E25" s="90"/>
      <c r="F25" s="90"/>
      <c r="G25" s="56"/>
      <c r="H25" s="73"/>
      <c r="I25" s="71"/>
      <c r="J25" s="71"/>
      <c r="K25" s="71"/>
      <c r="L25" s="71"/>
      <c r="M25" s="71"/>
      <c r="N25" s="71"/>
      <c r="O25" s="71"/>
    </row>
    <row r="26" spans="1:16" s="2" customFormat="1" ht="11.25" customHeight="1" x14ac:dyDescent="0.25">
      <c r="A26" s="74" t="s">
        <v>32</v>
      </c>
      <c r="B26" s="75"/>
      <c r="C26" s="75"/>
      <c r="D26" s="75"/>
      <c r="E26" s="75"/>
      <c r="F26" s="76"/>
      <c r="G26" s="56"/>
      <c r="H26" s="73"/>
      <c r="I26" s="71"/>
      <c r="J26" s="71"/>
      <c r="K26" s="71"/>
      <c r="L26" s="71"/>
      <c r="M26" s="71"/>
      <c r="N26" s="71"/>
      <c r="O26" s="71"/>
    </row>
    <row r="27" spans="1:16" s="2" customFormat="1" ht="11.25" customHeight="1" x14ac:dyDescent="0.25">
      <c r="A27" s="77"/>
      <c r="B27" s="78"/>
      <c r="C27" s="78"/>
      <c r="D27" s="78"/>
      <c r="E27" s="78"/>
      <c r="F27" s="79"/>
      <c r="G27" s="56"/>
      <c r="H27" s="73"/>
      <c r="I27" s="72"/>
      <c r="J27" s="72"/>
      <c r="K27" s="72"/>
      <c r="L27" s="72"/>
      <c r="M27" s="72"/>
      <c r="N27" s="72"/>
      <c r="O27" s="72"/>
    </row>
    <row r="28" spans="1:16" ht="18.75" customHeight="1" x14ac:dyDescent="0.2">
      <c r="A28" s="85" t="s">
        <v>13</v>
      </c>
      <c r="B28" s="85"/>
      <c r="C28" s="85"/>
      <c r="D28" s="85"/>
      <c r="E28" s="85"/>
      <c r="F28" s="11" t="str">
        <f>IF($P$21&lt;2,"",_xlfn.STDEV.S(P8:P19)/ROUND(AVERAGE(P8:P19),2))</f>
        <v/>
      </c>
      <c r="G28" s="56"/>
      <c r="H28" s="73"/>
      <c r="I28" s="81" t="s">
        <v>27</v>
      </c>
      <c r="J28" s="82"/>
      <c r="K28" s="82"/>
      <c r="L28" s="82"/>
      <c r="M28" s="82"/>
      <c r="N28" s="82"/>
      <c r="O28" s="83"/>
    </row>
    <row r="29" spans="1:16" ht="18.75" customHeight="1" x14ac:dyDescent="0.2">
      <c r="A29" s="85" t="s">
        <v>19</v>
      </c>
      <c r="B29" s="85"/>
      <c r="C29" s="85"/>
      <c r="D29" s="85"/>
      <c r="E29" s="85"/>
      <c r="F29" s="10" t="str">
        <f>IF($P$21=0,"",SMALL(P8:P19,1))</f>
        <v/>
      </c>
      <c r="G29" s="56"/>
      <c r="H29" s="73"/>
      <c r="I29" s="52" t="s">
        <v>28</v>
      </c>
      <c r="J29" s="57"/>
      <c r="K29" s="58"/>
      <c r="L29" s="58"/>
      <c r="M29" s="59"/>
      <c r="N29" s="18" t="s">
        <v>11</v>
      </c>
      <c r="O29" s="51"/>
    </row>
    <row r="30" spans="1:16" ht="18.75" customHeight="1" x14ac:dyDescent="0.2">
      <c r="A30" s="85" t="s">
        <v>14</v>
      </c>
      <c r="B30" s="85"/>
      <c r="C30" s="85"/>
      <c r="D30" s="85"/>
      <c r="E30" s="85"/>
      <c r="F30" s="10" t="str">
        <f>IF($F$28="","",ROUND(AVERAGE(P8:P19),2))</f>
        <v/>
      </c>
      <c r="G30" s="56"/>
      <c r="H30" s="73"/>
      <c r="I30" s="52" t="s">
        <v>28</v>
      </c>
      <c r="J30" s="57"/>
      <c r="K30" s="58"/>
      <c r="L30" s="58"/>
      <c r="M30" s="59"/>
      <c r="N30" s="18" t="s">
        <v>11</v>
      </c>
      <c r="O30" s="51"/>
    </row>
    <row r="31" spans="1:16" ht="18.75" customHeight="1" x14ac:dyDescent="0.2">
      <c r="A31" s="85" t="s">
        <v>15</v>
      </c>
      <c r="B31" s="85"/>
      <c r="C31" s="85"/>
      <c r="D31" s="85"/>
      <c r="E31" s="85"/>
      <c r="F31" s="10" t="str">
        <f>IF($F$28="","",ROUND(MEDIAN(P8:P19),2))</f>
        <v/>
      </c>
      <c r="G31" s="56"/>
      <c r="H31" s="73"/>
      <c r="I31" s="52" t="s">
        <v>28</v>
      </c>
      <c r="J31" s="57"/>
      <c r="K31" s="58"/>
      <c r="L31" s="58"/>
      <c r="M31" s="59"/>
      <c r="N31" s="18" t="s">
        <v>11</v>
      </c>
      <c r="O31" s="51"/>
    </row>
    <row r="32" spans="1:16" ht="67.5" customHeight="1" x14ac:dyDescent="0.2">
      <c r="A32" s="80" t="s">
        <v>22</v>
      </c>
      <c r="B32" s="80"/>
      <c r="C32" s="80"/>
      <c r="D32" s="80"/>
      <c r="E32" s="80"/>
      <c r="F32" s="80"/>
      <c r="G32" s="56"/>
      <c r="H32" s="73"/>
      <c r="I32" s="94"/>
      <c r="J32" s="94"/>
      <c r="K32" s="94"/>
      <c r="L32" s="94"/>
      <c r="M32" s="94"/>
      <c r="N32" s="94"/>
      <c r="O32" s="94"/>
    </row>
    <row r="33" spans="1:15" ht="18.75" customHeight="1" x14ac:dyDescent="0.2">
      <c r="A33" s="93" t="s">
        <v>26</v>
      </c>
      <c r="B33" s="93"/>
      <c r="C33" s="93"/>
      <c r="D33" s="93"/>
      <c r="E33" s="93"/>
      <c r="F33" s="10" t="str">
        <f>IF($F$28&lt;=1%,$F$29,IF(AND($F$28&gt;1%,$F$28&lt;=25%),$F$30,$F$31))</f>
        <v/>
      </c>
      <c r="G33" s="56"/>
      <c r="H33" s="73"/>
      <c r="I33" s="95"/>
      <c r="J33" s="95"/>
      <c r="K33" s="95"/>
      <c r="L33" s="95"/>
      <c r="M33" s="95"/>
      <c r="N33" s="95"/>
      <c r="O33" s="95"/>
    </row>
    <row r="34" spans="1:15" ht="7.5" customHeight="1" x14ac:dyDescent="0.2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</row>
    <row r="35" spans="1:15" s="7" customFormat="1" ht="15" customHeight="1" x14ac:dyDescent="0.2">
      <c r="A35" s="91" t="s">
        <v>35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1:15" ht="7.5" customHeight="1" x14ac:dyDescent="0.2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5" s="5" customFormat="1" ht="90" customHeight="1" x14ac:dyDescent="0.25">
      <c r="A37" s="89" t="s">
        <v>34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</sheetData>
  <sheetProtection algorithmName="SHA-512" hashValue="rGTwBg6Q9Jh26BmCVs1yAdB8eIj+Uf+oOt0A6BnoLMQUc4sap4xaeNYh3aOJLZWUHV7/gxFSQE/0KpORUNZ+6g==" saltValue="fBD9kSW1fd68z4xBsSNFFA==" spinCount="100000" sheet="1" objects="1" scenarios="1"/>
  <mergeCells count="65">
    <mergeCell ref="C5:O5"/>
    <mergeCell ref="A1:O1"/>
    <mergeCell ref="A2:O2"/>
    <mergeCell ref="B3:O3"/>
    <mergeCell ref="B4:G4"/>
    <mergeCell ref="H4:O4"/>
    <mergeCell ref="A6:O6"/>
    <mergeCell ref="A7:C7"/>
    <mergeCell ref="G7:H7"/>
    <mergeCell ref="M7:N7"/>
    <mergeCell ref="A8:C19"/>
    <mergeCell ref="D8:D19"/>
    <mergeCell ref="E8:E19"/>
    <mergeCell ref="F8:F19"/>
    <mergeCell ref="G8:H8"/>
    <mergeCell ref="K8:K19"/>
    <mergeCell ref="M8:N8"/>
    <mergeCell ref="G9:H9"/>
    <mergeCell ref="M9:N9"/>
    <mergeCell ref="G10:H10"/>
    <mergeCell ref="M10:N10"/>
    <mergeCell ref="G12:H12"/>
    <mergeCell ref="M12:N12"/>
    <mergeCell ref="G13:H13"/>
    <mergeCell ref="M13:N13"/>
    <mergeCell ref="G11:H11"/>
    <mergeCell ref="M11:N11"/>
    <mergeCell ref="G14:H14"/>
    <mergeCell ref="M14:N14"/>
    <mergeCell ref="G15:H15"/>
    <mergeCell ref="M15:N15"/>
    <mergeCell ref="G16:H16"/>
    <mergeCell ref="M16:N16"/>
    <mergeCell ref="G17:H17"/>
    <mergeCell ref="M17:N17"/>
    <mergeCell ref="A21:F21"/>
    <mergeCell ref="G21:L22"/>
    <mergeCell ref="M21:N21"/>
    <mergeCell ref="A22:F25"/>
    <mergeCell ref="M22:O22"/>
    <mergeCell ref="G18:H18"/>
    <mergeCell ref="M18:N18"/>
    <mergeCell ref="G19:H19"/>
    <mergeCell ref="M19:N19"/>
    <mergeCell ref="A20:O20"/>
    <mergeCell ref="G23:O23"/>
    <mergeCell ref="G24:G33"/>
    <mergeCell ref="H24:H33"/>
    <mergeCell ref="I24:O27"/>
    <mergeCell ref="A26:F27"/>
    <mergeCell ref="A28:E28"/>
    <mergeCell ref="I28:O28"/>
    <mergeCell ref="A29:E29"/>
    <mergeCell ref="J29:M29"/>
    <mergeCell ref="A30:E30"/>
    <mergeCell ref="A34:O34"/>
    <mergeCell ref="A35:O35"/>
    <mergeCell ref="A36:O36"/>
    <mergeCell ref="A37:O37"/>
    <mergeCell ref="J30:M30"/>
    <mergeCell ref="A31:E31"/>
    <mergeCell ref="J31:M31"/>
    <mergeCell ref="A32:F32"/>
    <mergeCell ref="I32:O33"/>
    <mergeCell ref="A33:E33"/>
  </mergeCells>
  <conditionalFormatting sqref="O8:O19">
    <cfRule type="cellIs" dxfId="29" priority="3" operator="equal">
      <formula>"INEXEQUÍVEL"</formula>
    </cfRule>
    <cfRule type="cellIs" dxfId="28" priority="4" operator="equal">
      <formula>"EXCESSIVAMENTE ELEVADO"</formula>
    </cfRule>
    <cfRule type="cellIs" dxfId="27" priority="5" operator="equal">
      <formula>"EXEQUÍVEL"</formula>
    </cfRule>
    <cfRule type="cellIs" dxfId="26" priority="6" operator="equal">
      <formula>"ACEITÁVEL"</formula>
    </cfRule>
  </conditionalFormatting>
  <conditionalFormatting sqref="O21">
    <cfRule type="iconSet" priority="2">
      <iconSet iconSet="3Symbols2">
        <cfvo type="percent" val="0"/>
        <cfvo type="num" val="1"/>
        <cfvo type="num" val="3"/>
      </iconSet>
    </cfRule>
  </conditionalFormatting>
  <conditionalFormatting sqref="G23">
    <cfRule type="containsText" dxfId="25" priority="1" operator="containsText" text="NECESSÁRIO JUSTIFICAR NOS AUTOS A DETERMINAÇÃO DE PREÇO ESTIMADO COM BASE EM MENOS DE 3 (TRÊS) PREÇOS VÁLIDOS (Art. 6º, § 5º da IN SEGES/ME nº 65/2021)">
      <formula>NOT(ISERROR(SEARCH("NECESSÁRIO JUSTIFICAR NOS AUTOS A DETERMINAÇÃO DE PREÇO ESTIMADO COM BASE EM MENOS DE 3 (TRÊS) PREÇOS VÁLIDOS (Art. 6º, § 5º da IN SEGES/ME nº 65/2021)",G23)))</formula>
    </cfRule>
  </conditionalFormatting>
  <printOptions horizontalCentered="1"/>
  <pageMargins left="0.39370078740157483" right="0.39370078740157483" top="0.74803149606299213" bottom="0.55118110236220474" header="0.31496062992125984" footer="0.31496062992125984"/>
  <pageSetup paperSize="9" scale="60" orientation="landscape" r:id="rId1"/>
  <headerFooter>
    <oddHeader>&amp;L&amp;G&amp;C&amp;"Spranq eco sans,Negrito"&amp;10SERVIÇO PÚBLICO FEDERAL
UNIVERSIDADE FEDERAL DO SUL E SUDESTE DO PARÁ&amp;"-,Regular"&amp;11
&amp;"Spranq eco sans,Regular"&amp;10Emitido em &amp;D às &amp;T&amp;R&amp;G</oddHeader>
    <oddFooter>&amp;L&amp;"Spranq eco sans,Regular"&amp;8Diretoria de Compras, Contratos e Convênios (DCO/PROAD) – Setor de Contratações
Modelo de Mapa de Avaliação de Preços: Serviços
Atualização: dezembro/2022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35E97-F282-4838-AD43-ED1E7B04E542}">
  <dimension ref="A1:S37"/>
  <sheetViews>
    <sheetView showGridLines="0" zoomScaleNormal="100" zoomScaleSheetLayoutView="100" workbookViewId="0">
      <selection sqref="A1:O1"/>
    </sheetView>
  </sheetViews>
  <sheetFormatPr defaultRowHeight="11.25" x14ac:dyDescent="0.2"/>
  <cols>
    <col min="1" max="1" width="15" style="6" customWidth="1"/>
    <col min="2" max="2" width="6.7109375" style="6" customWidth="1"/>
    <col min="3" max="3" width="14.28515625" style="6" customWidth="1"/>
    <col min="4" max="4" width="8.7109375" style="5" customWidth="1"/>
    <col min="5" max="5" width="10.7109375" style="5" customWidth="1"/>
    <col min="6" max="6" width="16.7109375" style="5" customWidth="1"/>
    <col min="7" max="7" width="12.5703125" style="5" customWidth="1"/>
    <col min="8" max="8" width="63.7109375" style="5" customWidth="1"/>
    <col min="9" max="9" width="12.42578125" style="5" customWidth="1"/>
    <col min="10" max="10" width="14.140625" style="5" customWidth="1"/>
    <col min="11" max="11" width="12.140625" style="5" hidden="1" customWidth="1"/>
    <col min="12" max="12" width="19.28515625" style="5" customWidth="1"/>
    <col min="13" max="13" width="12.140625" style="5" customWidth="1"/>
    <col min="14" max="14" width="6.42578125" style="5" customWidth="1"/>
    <col min="15" max="15" width="18.7109375" style="5" customWidth="1"/>
    <col min="16" max="16" width="14" style="6" hidden="1" customWidth="1"/>
    <col min="17" max="16384" width="9.140625" style="6"/>
  </cols>
  <sheetData>
    <row r="1" spans="1:19" s="2" customFormat="1" ht="15.75" customHeight="1" x14ac:dyDescent="0.25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9" s="2" customFormat="1" ht="7.5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9" s="2" customFormat="1" ht="31.5" customHeight="1" x14ac:dyDescent="0.25">
      <c r="A3" s="17" t="s">
        <v>5</v>
      </c>
      <c r="B3" s="106" t="str">
        <f>IF('ITEM 1'!B3="","",'ITEM 1'!B3)</f>
        <v/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8"/>
    </row>
    <row r="4" spans="1:19" s="2" customFormat="1" ht="15" customHeight="1" x14ac:dyDescent="0.25">
      <c r="A4" s="17" t="s">
        <v>6</v>
      </c>
      <c r="B4" s="106" t="str">
        <f>IF('ITEM 1'!B4="","",'ITEM 1'!B4)</f>
        <v/>
      </c>
      <c r="C4" s="107"/>
      <c r="D4" s="107"/>
      <c r="E4" s="107"/>
      <c r="F4" s="107"/>
      <c r="G4" s="108"/>
      <c r="H4" s="102"/>
      <c r="I4" s="103"/>
      <c r="J4" s="103"/>
      <c r="K4" s="103"/>
      <c r="L4" s="103"/>
      <c r="M4" s="103"/>
      <c r="N4" s="103"/>
      <c r="O4" s="103"/>
    </row>
    <row r="5" spans="1:19" s="2" customFormat="1" ht="15" x14ac:dyDescent="0.25">
      <c r="A5" s="17" t="s">
        <v>2</v>
      </c>
      <c r="B5" s="16" t="str">
        <f>IF('ITEM 20'!B5="","",'ITEM 20'!B5+1)</f>
        <v/>
      </c>
      <c r="C5" s="104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9" s="2" customFormat="1" ht="7.5" customHeight="1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9" s="2" customFormat="1" ht="39" customHeight="1" x14ac:dyDescent="0.25">
      <c r="A7" s="68" t="s">
        <v>23</v>
      </c>
      <c r="B7" s="98"/>
      <c r="C7" s="69"/>
      <c r="D7" s="53" t="s">
        <v>33</v>
      </c>
      <c r="E7" s="53" t="s">
        <v>1</v>
      </c>
      <c r="F7" s="53" t="s">
        <v>0</v>
      </c>
      <c r="G7" s="68" t="s">
        <v>12</v>
      </c>
      <c r="H7" s="69"/>
      <c r="I7" s="53" t="s">
        <v>25</v>
      </c>
      <c r="J7" s="53" t="s">
        <v>3</v>
      </c>
      <c r="K7" s="53" t="s">
        <v>17</v>
      </c>
      <c r="L7" s="53" t="s">
        <v>30</v>
      </c>
      <c r="M7" s="68" t="s">
        <v>31</v>
      </c>
      <c r="N7" s="69"/>
      <c r="O7" s="53" t="s">
        <v>4</v>
      </c>
      <c r="P7" s="12" t="s">
        <v>18</v>
      </c>
    </row>
    <row r="8" spans="1:19" s="2" customFormat="1" ht="33.75" customHeight="1" x14ac:dyDescent="0.25">
      <c r="A8" s="96"/>
      <c r="B8" s="96"/>
      <c r="C8" s="96"/>
      <c r="D8" s="60"/>
      <c r="E8" s="61"/>
      <c r="F8" s="60"/>
      <c r="G8" s="62" t="s">
        <v>24</v>
      </c>
      <c r="H8" s="63"/>
      <c r="I8" s="3"/>
      <c r="J8" s="1"/>
      <c r="K8" s="86">
        <f>COUNT(J8:J19)</f>
        <v>0</v>
      </c>
      <c r="L8" s="8" t="str">
        <f>IF($K$8=2,ROUND(AVERAGE(J9),2),IF($K$8=3,ROUND(AVERAGE(J9:J10),2),IF($K$8=4,ROUND(AVERAGE(J9:J11),2),IF($K$8=5,ROUND(AVERAGE(J9:J12),2),IF($K$8=6,ROUND(AVERAGE(J9:J13),2),IF($K$8=7,ROUND(AVERAGE(J9:J14),2),IF($K$8=8,ROUND(AVERAGE(J9:J15),2),IF($K$8=9,ROUND(AVERAGE(J9:J16),2),IF($K$8=10,ROUND(AVERAGE(J9:J17),2),IF($K$8=11,ROUND(AVERAGE(J9:J18),2),IF($K$8=12,ROUND(AVERAGE(J9:J19),2),IF($K$8&lt;3,"",""))))))))))))</f>
        <v/>
      </c>
      <c r="M8" s="64" t="str">
        <f>IF(OR($K$8&lt;2,J8=""),"",(ROUNDDOWN(J8/L8,2)))</f>
        <v/>
      </c>
      <c r="N8" s="65"/>
      <c r="O8" s="9" t="str">
        <f>IF(M8="","",IF(AND(M8&gt;=30%,M8&lt;=100%),"EXEQUÍVEL",IF(AND(M8&gt;100%,M8&lt;=130%),"ACEITÁVEL",IF(AND(M8&gt;0.01%,M8&lt;30%),"INEXEQUÍVEL",IF(M8&gt;130%,"EXCESSIVAMENTE ELEVADO","")))))</f>
        <v/>
      </c>
      <c r="P8" s="1" t="str">
        <f>IF(O8="","",IF(OR(O8="INEXEQUÍVEL",O8="EXCESSIVAMENTE ELEVADO"),"",J8))</f>
        <v/>
      </c>
    </row>
    <row r="9" spans="1:19" s="2" customFormat="1" ht="33.75" customHeight="1" x14ac:dyDescent="0.25">
      <c r="A9" s="96"/>
      <c r="B9" s="96"/>
      <c r="C9" s="96"/>
      <c r="D9" s="60"/>
      <c r="E9" s="61"/>
      <c r="F9" s="60"/>
      <c r="G9" s="62"/>
      <c r="H9" s="63"/>
      <c r="I9" s="3"/>
      <c r="J9" s="1"/>
      <c r="K9" s="87"/>
      <c r="L9" s="8" t="str">
        <f>IF($K$8=2,ROUND(AVERAGE(J8),2),IF($K$8=3,ROUND(AVERAGE(J8,J10),2),IF($K$8=4,ROUND(AVERAGE(J8,J10:J11),2),IF($K$8=5,ROUND(AVERAGE(J8,J10:J12),2),IF($K$8=6,ROUND(AVERAGE(J8,J10:J13),2),IF($K$8=7,ROUND(AVERAGE(J8,J10:J14),2),IF($K$8=8,ROUND(AVERAGE(J8,J10:J15),2),IF($K$8=9,ROUND(AVERAGE(J8,J10:J16),2),IF($K$8=10,ROUND(AVERAGE(J8,J10:J17),2),IF($K$8=11,ROUND(AVERAGE(J8,J10:J18),2),IF($K$8=12,ROUND(AVERAGE(J8,J10:J19),2),IF($K$8&lt;3,"",""))))))))))))</f>
        <v/>
      </c>
      <c r="M9" s="64" t="str">
        <f t="shared" ref="M9:M19" si="0">IF(OR($K$8&lt;2,J9=""),"",(ROUNDDOWN(J9/L9,2)))</f>
        <v/>
      </c>
      <c r="N9" s="65"/>
      <c r="O9" s="9" t="str">
        <f t="shared" ref="O9:O19" si="1">IF(M9="","",IF(AND(M9&gt;=30%,M9&lt;=100%),"EXEQUÍVEL",IF(AND(M9&gt;100%,M9&lt;=130%),"ACEITÁVEL",IF(AND(M9&gt;0.01%,M9&lt;30%),"INEXEQUÍVEL",IF(M9&gt;130%,"EXCESSIVAMENTE ELEVADO","")))))</f>
        <v/>
      </c>
      <c r="P9" s="1" t="str">
        <f t="shared" ref="P9:P19" si="2">IF(O9="","",IF(OR(O9="INEXEQUÍVEL",O9="EXCESSIVAMENTE ELEVADO"),"",J9))</f>
        <v/>
      </c>
    </row>
    <row r="10" spans="1:19" s="2" customFormat="1" ht="33.75" customHeight="1" x14ac:dyDescent="0.25">
      <c r="A10" s="96"/>
      <c r="B10" s="96"/>
      <c r="C10" s="96"/>
      <c r="D10" s="60"/>
      <c r="E10" s="61"/>
      <c r="F10" s="60"/>
      <c r="G10" s="62"/>
      <c r="H10" s="63"/>
      <c r="I10" s="3"/>
      <c r="J10" s="1"/>
      <c r="K10" s="87"/>
      <c r="L10" s="8" t="str">
        <f>IF($K$8=3,ROUND(AVERAGE(J8:J9),2),IF($K$8=4,ROUND(AVERAGE(J8:J9,J11),2),IF($K$8=5,ROUND(AVERAGE(J8:J9,J11:J12),2),IF($K$8=6,ROUND(AVERAGE(J8:J9,J11:J13),2),IF($K$8=7,ROUND(AVERAGE(J8:J9,J11:J14),2),IF($K$8=8,ROUND(AVERAGE(J8:J9,J11:J15),2),IF($K$8=9,ROUND(AVERAGE(J8:J9,J11:J16),2),IF($K$8=10,ROUND(AVERAGE(J8:J9,J11:J17),2),IF($K$8=11,ROUND(AVERAGE(J8:J9,J11:J18),2),IF($K$8=12,ROUND(AVERAGE(J8:J9,J11:J19),2),IF($K$8&lt;3,"","")))))))))))</f>
        <v/>
      </c>
      <c r="M10" s="64" t="str">
        <f t="shared" si="0"/>
        <v/>
      </c>
      <c r="N10" s="65"/>
      <c r="O10" s="9" t="str">
        <f t="shared" si="1"/>
        <v/>
      </c>
      <c r="P10" s="1" t="str">
        <f t="shared" si="2"/>
        <v/>
      </c>
      <c r="S10" s="4"/>
    </row>
    <row r="11" spans="1:19" s="2" customFormat="1" ht="33.75" customHeight="1" x14ac:dyDescent="0.25">
      <c r="A11" s="96"/>
      <c r="B11" s="96"/>
      <c r="C11" s="96"/>
      <c r="D11" s="60"/>
      <c r="E11" s="61"/>
      <c r="F11" s="60"/>
      <c r="G11" s="62"/>
      <c r="H11" s="63"/>
      <c r="I11" s="3"/>
      <c r="J11" s="1"/>
      <c r="K11" s="87"/>
      <c r="L11" s="8" t="str">
        <f>IF($K$8=4,ROUND(AVERAGE(J8:J10),2),IF($K$8=5,ROUND(AVERAGE(J8:J10,J12),2),IF($K$8=6,ROUND(AVERAGE(J8:J10,J12:J13),2),IF($K$8=7,ROUND(AVERAGE(J8:J10,J12:J14),2),IF($K$8=8,ROUND(AVERAGE(J8:J10,J12:J15),2),IF($K$8=9,ROUND(AVERAGE(J8:J10,J12:J16),2),IF($K$8=10,ROUND(AVERAGE(J8:J10,J12:J17),2),IF($K$8=11,ROUND(AVERAGE(J8:J10,J12:J18),2),IF($K$8=12,ROUND(AVERAGE(J8:J10,J12:J19),2),IF($K$8&lt;3,"",""))))))))))</f>
        <v/>
      </c>
      <c r="M11" s="64" t="str">
        <f t="shared" si="0"/>
        <v/>
      </c>
      <c r="N11" s="65"/>
      <c r="O11" s="9" t="str">
        <f t="shared" si="1"/>
        <v/>
      </c>
      <c r="P11" s="1" t="str">
        <f t="shared" si="2"/>
        <v/>
      </c>
    </row>
    <row r="12" spans="1:19" s="2" customFormat="1" ht="33.75" customHeight="1" x14ac:dyDescent="0.25">
      <c r="A12" s="96"/>
      <c r="B12" s="96"/>
      <c r="C12" s="96"/>
      <c r="D12" s="60"/>
      <c r="E12" s="61"/>
      <c r="F12" s="60"/>
      <c r="G12" s="62"/>
      <c r="H12" s="63"/>
      <c r="I12" s="3"/>
      <c r="J12" s="1"/>
      <c r="K12" s="87"/>
      <c r="L12" s="8" t="str">
        <f>IF($K$8=5,ROUND(AVERAGE(J8:J11),2),IF($K$8=6,ROUND(AVERAGE(J8:J11,J13),2),IF($K$8=7,ROUND(AVERAGE(J8:J11,J13:J14),2),IF($K$8=8,ROUND(AVERAGE(J8:J11,J13:J15),2),IF($K$8=9,ROUND(AVERAGE(J8:J11,J13:J16),2),IF($K$8=10,ROUND(AVERAGE(J8:J11,J13:J17),2),IF($K$8=11,ROUND(AVERAGE(J8:J11,J13:J18),2),IF($K$8=12,ROUND(AVERAGE(J8:J11,J13:J19),2),IF($K$8&lt;3,"","")))))))))</f>
        <v/>
      </c>
      <c r="M12" s="64" t="str">
        <f t="shared" si="0"/>
        <v/>
      </c>
      <c r="N12" s="65"/>
      <c r="O12" s="9" t="str">
        <f t="shared" si="1"/>
        <v/>
      </c>
      <c r="P12" s="1" t="str">
        <f t="shared" si="2"/>
        <v/>
      </c>
    </row>
    <row r="13" spans="1:19" s="2" customFormat="1" ht="33.75" customHeight="1" x14ac:dyDescent="0.25">
      <c r="A13" s="96"/>
      <c r="B13" s="96"/>
      <c r="C13" s="96"/>
      <c r="D13" s="60"/>
      <c r="E13" s="61"/>
      <c r="F13" s="60"/>
      <c r="G13" s="62"/>
      <c r="H13" s="63"/>
      <c r="I13" s="3"/>
      <c r="J13" s="1"/>
      <c r="K13" s="87"/>
      <c r="L13" s="8" t="str">
        <f>IF($K$8=6,ROUND(AVERAGE(J8:J12),2),IF($K$8=7,ROUND(AVERAGE(J8:J12,J14),2),IF($K$8=8,ROUND(AVERAGE(J8:J12,J14:J15),2),IF($K$8=9,ROUND(AVERAGE(J8:J12,J14:J16),2),IF($K$8=10,ROUND(AVERAGE(J8:J12,J14:J17),2),IF($K$8=11,ROUND(AVERAGE(J8:J12,J14:J18),2),IF($K$8=12,ROUND(AVERAGE(J8:J12,J14:J19),2),IF($K$8&lt;3,"",""))))))))</f>
        <v/>
      </c>
      <c r="M13" s="64" t="str">
        <f t="shared" si="0"/>
        <v/>
      </c>
      <c r="N13" s="65"/>
      <c r="O13" s="9" t="str">
        <f t="shared" si="1"/>
        <v/>
      </c>
      <c r="P13" s="1" t="str">
        <f t="shared" si="2"/>
        <v/>
      </c>
    </row>
    <row r="14" spans="1:19" s="2" customFormat="1" ht="33.75" customHeight="1" x14ac:dyDescent="0.25">
      <c r="A14" s="96"/>
      <c r="B14" s="96"/>
      <c r="C14" s="96"/>
      <c r="D14" s="60"/>
      <c r="E14" s="61"/>
      <c r="F14" s="60"/>
      <c r="G14" s="62"/>
      <c r="H14" s="63"/>
      <c r="I14" s="3"/>
      <c r="J14" s="1"/>
      <c r="K14" s="87"/>
      <c r="L14" s="8" t="str">
        <f>IF($K$8=7,ROUND(AVERAGE(J8:J13),2),IF($K$8=8,ROUND(AVERAGE(J8:J13,J15),2),IF($K$8=9,ROUND(AVERAGE(J8:J13,J16),2),IF($K$8=10,ROUND(AVERAGE(J8:J13,J17),2),IF($K$8=11,ROUND(AVERAGE(J8:J13,J15:J18),2),IF($K$8=12,ROUND(AVERAGE(J8:J13,J15:J19),2),IF($K$8&lt;3,"","")))))))</f>
        <v/>
      </c>
      <c r="M14" s="64" t="str">
        <f t="shared" si="0"/>
        <v/>
      </c>
      <c r="N14" s="65"/>
      <c r="O14" s="9" t="str">
        <f t="shared" si="1"/>
        <v/>
      </c>
      <c r="P14" s="1" t="str">
        <f t="shared" si="2"/>
        <v/>
      </c>
    </row>
    <row r="15" spans="1:19" s="2" customFormat="1" ht="33.75" customHeight="1" x14ac:dyDescent="0.25">
      <c r="A15" s="96"/>
      <c r="B15" s="96"/>
      <c r="C15" s="96"/>
      <c r="D15" s="60"/>
      <c r="E15" s="61"/>
      <c r="F15" s="60"/>
      <c r="G15" s="62"/>
      <c r="H15" s="63"/>
      <c r="I15" s="3"/>
      <c r="J15" s="1"/>
      <c r="K15" s="87"/>
      <c r="L15" s="8" t="str">
        <f>IF($K$8=8,ROUND(AVERAGE(J8:J14),2),IF($K$8=9,ROUND(AVERAGE(J8:J14,J16,J17),2),IF($K$8=10,ROUND(AVERAGE(J8:J14,J16:J17),2),IF($K$8=11,ROUND(AVERAGE(J8:J14,J16:J18),2),IF($K$8=12,ROUND(AVERAGE(J8:J14,J16:J19),2),IF($K$8&lt;3,"",""))))))</f>
        <v/>
      </c>
      <c r="M15" s="64" t="str">
        <f t="shared" si="0"/>
        <v/>
      </c>
      <c r="N15" s="65"/>
      <c r="O15" s="9" t="str">
        <f t="shared" si="1"/>
        <v/>
      </c>
      <c r="P15" s="1" t="str">
        <f t="shared" si="2"/>
        <v/>
      </c>
    </row>
    <row r="16" spans="1:19" s="2" customFormat="1" ht="33.75" customHeight="1" x14ac:dyDescent="0.25">
      <c r="A16" s="96"/>
      <c r="B16" s="96"/>
      <c r="C16" s="96"/>
      <c r="D16" s="60"/>
      <c r="E16" s="61"/>
      <c r="F16" s="60"/>
      <c r="G16" s="62"/>
      <c r="H16" s="63"/>
      <c r="I16" s="3"/>
      <c r="J16" s="1"/>
      <c r="K16" s="87"/>
      <c r="L16" s="8" t="str">
        <f>IF($K$8=9,ROUND(AVERAGE(J8:J15),2),IF($K$8=10,ROUND(AVERAGE(J8:J15,J17),2),IF($K$8=11,ROUND(AVERAGE(J8:J15,J17:J18),2),IF($K$8=12,ROUND(AVERAGE(J8:J15,J17:J19),2),IF($K$8&lt;3,"","")))))</f>
        <v/>
      </c>
      <c r="M16" s="64" t="str">
        <f t="shared" si="0"/>
        <v/>
      </c>
      <c r="N16" s="65"/>
      <c r="O16" s="9" t="str">
        <f t="shared" si="1"/>
        <v/>
      </c>
      <c r="P16" s="1" t="str">
        <f t="shared" si="2"/>
        <v/>
      </c>
    </row>
    <row r="17" spans="1:16" s="2" customFormat="1" ht="33.75" customHeight="1" x14ac:dyDescent="0.25">
      <c r="A17" s="96"/>
      <c r="B17" s="96"/>
      <c r="C17" s="96"/>
      <c r="D17" s="60"/>
      <c r="E17" s="61"/>
      <c r="F17" s="60"/>
      <c r="G17" s="62"/>
      <c r="H17" s="63"/>
      <c r="I17" s="3"/>
      <c r="J17" s="1"/>
      <c r="K17" s="87"/>
      <c r="L17" s="8" t="str">
        <f>IF($K$8=10,ROUND(AVERAGE(J8:J16),2),IF($K$8=11,ROUND(AVERAGE(J8:J16,J18),2),IF($K$8=12,ROUND(AVERAGE(J8:J16,J18:J19),2),IF($K$8&lt;3,"",""))))</f>
        <v/>
      </c>
      <c r="M17" s="64" t="str">
        <f t="shared" si="0"/>
        <v/>
      </c>
      <c r="N17" s="65"/>
      <c r="O17" s="9" t="str">
        <f t="shared" si="1"/>
        <v/>
      </c>
      <c r="P17" s="1" t="str">
        <f t="shared" si="2"/>
        <v/>
      </c>
    </row>
    <row r="18" spans="1:16" s="2" customFormat="1" ht="33.75" customHeight="1" x14ac:dyDescent="0.25">
      <c r="A18" s="96"/>
      <c r="B18" s="96"/>
      <c r="C18" s="96"/>
      <c r="D18" s="60"/>
      <c r="E18" s="61"/>
      <c r="F18" s="60"/>
      <c r="G18" s="62"/>
      <c r="H18" s="63"/>
      <c r="I18" s="3"/>
      <c r="J18" s="1"/>
      <c r="K18" s="87"/>
      <c r="L18" s="8" t="str">
        <f>IF($K$8=11,ROUND(AVERAGE(J8:J17),2),IF($K$8=12,ROUND(AVERAGE(J8:J17,J19),2),IF($K$8&lt;3,"","")))</f>
        <v/>
      </c>
      <c r="M18" s="64" t="str">
        <f t="shared" si="0"/>
        <v/>
      </c>
      <c r="N18" s="65"/>
      <c r="O18" s="9" t="str">
        <f t="shared" si="1"/>
        <v/>
      </c>
      <c r="P18" s="1" t="str">
        <f t="shared" si="2"/>
        <v/>
      </c>
    </row>
    <row r="19" spans="1:16" s="2" customFormat="1" ht="33.75" customHeight="1" x14ac:dyDescent="0.25">
      <c r="A19" s="96"/>
      <c r="B19" s="96"/>
      <c r="C19" s="96"/>
      <c r="D19" s="60"/>
      <c r="E19" s="61"/>
      <c r="F19" s="60"/>
      <c r="G19" s="62"/>
      <c r="H19" s="63"/>
      <c r="I19" s="3"/>
      <c r="J19" s="1"/>
      <c r="K19" s="88"/>
      <c r="L19" s="8" t="str">
        <f>IF($K$8=12,ROUND(AVERAGE(J8:J18),2),IF($K$8&lt;3,"",""))</f>
        <v/>
      </c>
      <c r="M19" s="64" t="str">
        <f t="shared" si="0"/>
        <v/>
      </c>
      <c r="N19" s="65"/>
      <c r="O19" s="9" t="str">
        <f t="shared" si="1"/>
        <v/>
      </c>
      <c r="P19" s="1" t="str">
        <f t="shared" si="2"/>
        <v/>
      </c>
    </row>
    <row r="20" spans="1:16" s="2" customFormat="1" ht="7.5" customHeight="1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  <row r="21" spans="1:16" s="2" customFormat="1" ht="22.5" customHeight="1" x14ac:dyDescent="0.25">
      <c r="A21" s="92" t="s">
        <v>36</v>
      </c>
      <c r="B21" s="92"/>
      <c r="C21" s="92"/>
      <c r="D21" s="92"/>
      <c r="E21" s="92"/>
      <c r="F21" s="92"/>
      <c r="G21" s="56"/>
      <c r="H21" s="67"/>
      <c r="I21" s="67"/>
      <c r="J21" s="67"/>
      <c r="K21" s="67"/>
      <c r="L21" s="67"/>
      <c r="M21" s="68" t="s">
        <v>21</v>
      </c>
      <c r="N21" s="69"/>
      <c r="O21" s="14" t="str">
        <f>IF($P$21=0,"",$P$21)</f>
        <v/>
      </c>
      <c r="P21" s="13">
        <f>COUNT(P8:P19)</f>
        <v>0</v>
      </c>
    </row>
    <row r="22" spans="1:16" s="2" customFormat="1" ht="22.5" customHeight="1" x14ac:dyDescent="0.25">
      <c r="A22" s="90" t="s">
        <v>20</v>
      </c>
      <c r="B22" s="90"/>
      <c r="C22" s="90"/>
      <c r="D22" s="90"/>
      <c r="E22" s="90"/>
      <c r="F22" s="90"/>
      <c r="G22" s="56"/>
      <c r="H22" s="67"/>
      <c r="I22" s="67"/>
      <c r="J22" s="67"/>
      <c r="K22" s="67"/>
      <c r="L22" s="67"/>
      <c r="M22" s="66"/>
      <c r="N22" s="66"/>
      <c r="O22" s="66"/>
    </row>
    <row r="23" spans="1:16" s="2" customFormat="1" ht="22.5" customHeight="1" x14ac:dyDescent="0.25">
      <c r="A23" s="90"/>
      <c r="B23" s="90"/>
      <c r="C23" s="90"/>
      <c r="D23" s="90"/>
      <c r="E23" s="90"/>
      <c r="F23" s="90"/>
      <c r="G23" s="54" t="str">
        <f>IF(OR($J$8="",$P$21&gt;=3),"","NECESSÁRIO JUSTIFICAR NOS AUTOS A DETERMINAÇÃO DE PREÇO ESTIMADO COM BASE EM MENOS DE 3 (TRÊS) PREÇOS VÁLIDOS (Art. 6º, § 5º da IN SEGES/ME nº 65/2021)")</f>
        <v/>
      </c>
      <c r="H23" s="55"/>
      <c r="I23" s="55"/>
      <c r="J23" s="55"/>
      <c r="K23" s="55"/>
      <c r="L23" s="55"/>
      <c r="M23" s="55"/>
      <c r="N23" s="55"/>
      <c r="O23" s="55"/>
    </row>
    <row r="24" spans="1:16" s="2" customFormat="1" ht="22.5" customHeight="1" x14ac:dyDescent="0.25">
      <c r="A24" s="90"/>
      <c r="B24" s="90"/>
      <c r="C24" s="90"/>
      <c r="D24" s="90"/>
      <c r="E24" s="90"/>
      <c r="F24" s="90"/>
      <c r="G24" s="56"/>
      <c r="H24" s="73"/>
      <c r="I24" s="71"/>
      <c r="J24" s="71"/>
      <c r="K24" s="71"/>
      <c r="L24" s="71"/>
      <c r="M24" s="71"/>
      <c r="N24" s="71"/>
      <c r="O24" s="71"/>
    </row>
    <row r="25" spans="1:16" s="2" customFormat="1" ht="11.25" customHeight="1" x14ac:dyDescent="0.25">
      <c r="A25" s="90"/>
      <c r="B25" s="90"/>
      <c r="C25" s="90"/>
      <c r="D25" s="90"/>
      <c r="E25" s="90"/>
      <c r="F25" s="90"/>
      <c r="G25" s="56"/>
      <c r="H25" s="73"/>
      <c r="I25" s="71"/>
      <c r="J25" s="71"/>
      <c r="K25" s="71"/>
      <c r="L25" s="71"/>
      <c r="M25" s="71"/>
      <c r="N25" s="71"/>
      <c r="O25" s="71"/>
    </row>
    <row r="26" spans="1:16" s="2" customFormat="1" ht="11.25" customHeight="1" x14ac:dyDescent="0.25">
      <c r="A26" s="74" t="s">
        <v>32</v>
      </c>
      <c r="B26" s="75"/>
      <c r="C26" s="75"/>
      <c r="D26" s="75"/>
      <c r="E26" s="75"/>
      <c r="F26" s="76"/>
      <c r="G26" s="56"/>
      <c r="H26" s="73"/>
      <c r="I26" s="71"/>
      <c r="J26" s="71"/>
      <c r="K26" s="71"/>
      <c r="L26" s="71"/>
      <c r="M26" s="71"/>
      <c r="N26" s="71"/>
      <c r="O26" s="71"/>
    </row>
    <row r="27" spans="1:16" s="2" customFormat="1" ht="11.25" customHeight="1" x14ac:dyDescent="0.25">
      <c r="A27" s="77"/>
      <c r="B27" s="78"/>
      <c r="C27" s="78"/>
      <c r="D27" s="78"/>
      <c r="E27" s="78"/>
      <c r="F27" s="79"/>
      <c r="G27" s="56"/>
      <c r="H27" s="73"/>
      <c r="I27" s="72"/>
      <c r="J27" s="72"/>
      <c r="K27" s="72"/>
      <c r="L27" s="72"/>
      <c r="M27" s="72"/>
      <c r="N27" s="72"/>
      <c r="O27" s="72"/>
    </row>
    <row r="28" spans="1:16" ht="18.75" customHeight="1" x14ac:dyDescent="0.2">
      <c r="A28" s="85" t="s">
        <v>13</v>
      </c>
      <c r="B28" s="85"/>
      <c r="C28" s="85"/>
      <c r="D28" s="85"/>
      <c r="E28" s="85"/>
      <c r="F28" s="11" t="str">
        <f>IF($P$21&lt;2,"",_xlfn.STDEV.S(P8:P19)/ROUND(AVERAGE(P8:P19),2))</f>
        <v/>
      </c>
      <c r="G28" s="56"/>
      <c r="H28" s="73"/>
      <c r="I28" s="81" t="s">
        <v>27</v>
      </c>
      <c r="J28" s="82"/>
      <c r="K28" s="82"/>
      <c r="L28" s="82"/>
      <c r="M28" s="82"/>
      <c r="N28" s="82"/>
      <c r="O28" s="83"/>
    </row>
    <row r="29" spans="1:16" ht="18.75" customHeight="1" x14ac:dyDescent="0.2">
      <c r="A29" s="85" t="s">
        <v>19</v>
      </c>
      <c r="B29" s="85"/>
      <c r="C29" s="85"/>
      <c r="D29" s="85"/>
      <c r="E29" s="85"/>
      <c r="F29" s="10" t="str">
        <f>IF($P$21=0,"",SMALL(P8:P19,1))</f>
        <v/>
      </c>
      <c r="G29" s="56"/>
      <c r="H29" s="73"/>
      <c r="I29" s="52" t="s">
        <v>28</v>
      </c>
      <c r="J29" s="57"/>
      <c r="K29" s="58"/>
      <c r="L29" s="58"/>
      <c r="M29" s="59"/>
      <c r="N29" s="18" t="s">
        <v>11</v>
      </c>
      <c r="O29" s="51"/>
    </row>
    <row r="30" spans="1:16" ht="18.75" customHeight="1" x14ac:dyDescent="0.2">
      <c r="A30" s="85" t="s">
        <v>14</v>
      </c>
      <c r="B30" s="85"/>
      <c r="C30" s="85"/>
      <c r="D30" s="85"/>
      <c r="E30" s="85"/>
      <c r="F30" s="10" t="str">
        <f>IF($F$28="","",ROUND(AVERAGE(P8:P19),2))</f>
        <v/>
      </c>
      <c r="G30" s="56"/>
      <c r="H30" s="73"/>
      <c r="I30" s="52" t="s">
        <v>28</v>
      </c>
      <c r="J30" s="57"/>
      <c r="K30" s="58"/>
      <c r="L30" s="58"/>
      <c r="M30" s="59"/>
      <c r="N30" s="18" t="s">
        <v>11</v>
      </c>
      <c r="O30" s="51"/>
    </row>
    <row r="31" spans="1:16" ht="18.75" customHeight="1" x14ac:dyDescent="0.2">
      <c r="A31" s="85" t="s">
        <v>15</v>
      </c>
      <c r="B31" s="85"/>
      <c r="C31" s="85"/>
      <c r="D31" s="85"/>
      <c r="E31" s="85"/>
      <c r="F31" s="10" t="str">
        <f>IF($F$28="","",ROUND(MEDIAN(P8:P19),2))</f>
        <v/>
      </c>
      <c r="G31" s="56"/>
      <c r="H31" s="73"/>
      <c r="I31" s="52" t="s">
        <v>28</v>
      </c>
      <c r="J31" s="57"/>
      <c r="K31" s="58"/>
      <c r="L31" s="58"/>
      <c r="M31" s="59"/>
      <c r="N31" s="18" t="s">
        <v>11</v>
      </c>
      <c r="O31" s="51"/>
    </row>
    <row r="32" spans="1:16" ht="67.5" customHeight="1" x14ac:dyDescent="0.2">
      <c r="A32" s="80" t="s">
        <v>22</v>
      </c>
      <c r="B32" s="80"/>
      <c r="C32" s="80"/>
      <c r="D32" s="80"/>
      <c r="E32" s="80"/>
      <c r="F32" s="80"/>
      <c r="G32" s="56"/>
      <c r="H32" s="73"/>
      <c r="I32" s="94"/>
      <c r="J32" s="94"/>
      <c r="K32" s="94"/>
      <c r="L32" s="94"/>
      <c r="M32" s="94"/>
      <c r="N32" s="94"/>
      <c r="O32" s="94"/>
    </row>
    <row r="33" spans="1:15" ht="18.75" customHeight="1" x14ac:dyDescent="0.2">
      <c r="A33" s="93" t="s">
        <v>26</v>
      </c>
      <c r="B33" s="93"/>
      <c r="C33" s="93"/>
      <c r="D33" s="93"/>
      <c r="E33" s="93"/>
      <c r="F33" s="10" t="str">
        <f>IF($F$28&lt;=1%,$F$29,IF(AND($F$28&gt;1%,$F$28&lt;=25%),$F$30,$F$31))</f>
        <v/>
      </c>
      <c r="G33" s="56"/>
      <c r="H33" s="73"/>
      <c r="I33" s="95"/>
      <c r="J33" s="95"/>
      <c r="K33" s="95"/>
      <c r="L33" s="95"/>
      <c r="M33" s="95"/>
      <c r="N33" s="95"/>
      <c r="O33" s="95"/>
    </row>
    <row r="34" spans="1:15" ht="7.5" customHeight="1" x14ac:dyDescent="0.2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</row>
    <row r="35" spans="1:15" s="7" customFormat="1" ht="15" customHeight="1" x14ac:dyDescent="0.2">
      <c r="A35" s="91" t="s">
        <v>35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1:15" ht="7.5" customHeight="1" x14ac:dyDescent="0.2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5" s="5" customFormat="1" ht="90" customHeight="1" x14ac:dyDescent="0.25">
      <c r="A37" s="89" t="s">
        <v>34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</sheetData>
  <sheetProtection algorithmName="SHA-512" hashValue="UjAQc/ek59jNEJBY5j8woycVUZkF/DP9E3WbaYAj+c6NUL8mvbclvniujcj2gB3vAhVu5Kwq1HhzefjMrSgrMg==" saltValue="Rn7Wf13gncWRAtV/XrlX2g==" spinCount="100000" sheet="1" objects="1" scenarios="1"/>
  <mergeCells count="65">
    <mergeCell ref="C5:O5"/>
    <mergeCell ref="A1:O1"/>
    <mergeCell ref="A2:O2"/>
    <mergeCell ref="B3:O3"/>
    <mergeCell ref="B4:G4"/>
    <mergeCell ref="H4:O4"/>
    <mergeCell ref="A6:O6"/>
    <mergeCell ref="A7:C7"/>
    <mergeCell ref="G7:H7"/>
    <mergeCell ref="M7:N7"/>
    <mergeCell ref="A8:C19"/>
    <mergeCell ref="D8:D19"/>
    <mergeCell ref="E8:E19"/>
    <mergeCell ref="F8:F19"/>
    <mergeCell ref="G8:H8"/>
    <mergeCell ref="K8:K19"/>
    <mergeCell ref="M8:N8"/>
    <mergeCell ref="G9:H9"/>
    <mergeCell ref="M9:N9"/>
    <mergeCell ref="G10:H10"/>
    <mergeCell ref="M10:N10"/>
    <mergeCell ref="G12:H12"/>
    <mergeCell ref="M12:N12"/>
    <mergeCell ref="G13:H13"/>
    <mergeCell ref="M13:N13"/>
    <mergeCell ref="G11:H11"/>
    <mergeCell ref="M11:N11"/>
    <mergeCell ref="G14:H14"/>
    <mergeCell ref="M14:N14"/>
    <mergeCell ref="G15:H15"/>
    <mergeCell ref="M15:N15"/>
    <mergeCell ref="G16:H16"/>
    <mergeCell ref="M16:N16"/>
    <mergeCell ref="G17:H17"/>
    <mergeCell ref="M17:N17"/>
    <mergeCell ref="A21:F21"/>
    <mergeCell ref="G21:L22"/>
    <mergeCell ref="M21:N21"/>
    <mergeCell ref="A22:F25"/>
    <mergeCell ref="M22:O22"/>
    <mergeCell ref="G18:H18"/>
    <mergeCell ref="M18:N18"/>
    <mergeCell ref="G19:H19"/>
    <mergeCell ref="M19:N19"/>
    <mergeCell ref="A20:O20"/>
    <mergeCell ref="G23:O23"/>
    <mergeCell ref="G24:G33"/>
    <mergeCell ref="H24:H33"/>
    <mergeCell ref="I24:O27"/>
    <mergeCell ref="A26:F27"/>
    <mergeCell ref="A28:E28"/>
    <mergeCell ref="I28:O28"/>
    <mergeCell ref="A29:E29"/>
    <mergeCell ref="J29:M29"/>
    <mergeCell ref="A30:E30"/>
    <mergeCell ref="A34:O34"/>
    <mergeCell ref="A35:O35"/>
    <mergeCell ref="A36:O36"/>
    <mergeCell ref="A37:O37"/>
    <mergeCell ref="J30:M30"/>
    <mergeCell ref="A31:E31"/>
    <mergeCell ref="J31:M31"/>
    <mergeCell ref="A32:F32"/>
    <mergeCell ref="I32:O33"/>
    <mergeCell ref="A33:E33"/>
  </mergeCells>
  <conditionalFormatting sqref="O8:O19">
    <cfRule type="cellIs" dxfId="24" priority="3" operator="equal">
      <formula>"INEXEQUÍVEL"</formula>
    </cfRule>
    <cfRule type="cellIs" dxfId="23" priority="4" operator="equal">
      <formula>"EXCESSIVAMENTE ELEVADO"</formula>
    </cfRule>
    <cfRule type="cellIs" dxfId="22" priority="5" operator="equal">
      <formula>"EXEQUÍVEL"</formula>
    </cfRule>
    <cfRule type="cellIs" dxfId="21" priority="6" operator="equal">
      <formula>"ACEITÁVEL"</formula>
    </cfRule>
  </conditionalFormatting>
  <conditionalFormatting sqref="O21">
    <cfRule type="iconSet" priority="2">
      <iconSet iconSet="3Symbols2">
        <cfvo type="percent" val="0"/>
        <cfvo type="num" val="1"/>
        <cfvo type="num" val="3"/>
      </iconSet>
    </cfRule>
  </conditionalFormatting>
  <conditionalFormatting sqref="G23">
    <cfRule type="containsText" dxfId="20" priority="1" operator="containsText" text="NECESSÁRIO JUSTIFICAR NOS AUTOS A DETERMINAÇÃO DE PREÇO ESTIMADO COM BASE EM MENOS DE 3 (TRÊS) PREÇOS VÁLIDOS (Art. 6º, § 5º da IN SEGES/ME nº 65/2021)">
      <formula>NOT(ISERROR(SEARCH("NECESSÁRIO JUSTIFICAR NOS AUTOS A DETERMINAÇÃO DE PREÇO ESTIMADO COM BASE EM MENOS DE 3 (TRÊS) PREÇOS VÁLIDOS (Art. 6º, § 5º da IN SEGES/ME nº 65/2021)",G23)))</formula>
    </cfRule>
  </conditionalFormatting>
  <printOptions horizontalCentered="1"/>
  <pageMargins left="0.39370078740157483" right="0.39370078740157483" top="0.74803149606299213" bottom="0.55118110236220474" header="0.31496062992125984" footer="0.31496062992125984"/>
  <pageSetup paperSize="9" scale="60" orientation="landscape" r:id="rId1"/>
  <headerFooter>
    <oddHeader>&amp;L&amp;G&amp;C&amp;"Spranq eco sans,Negrito"&amp;10SERVIÇO PÚBLICO FEDERAL
UNIVERSIDADE FEDERAL DO SUL E SUDESTE DO PARÁ&amp;"-,Regular"&amp;11
&amp;"Spranq eco sans,Regular"&amp;10Emitido em &amp;D às &amp;T&amp;R&amp;G</oddHeader>
    <oddFooter>&amp;L&amp;"Spranq eco sans,Regular"&amp;8Diretoria de Compras, Contratos e Convênios (DCO/PROAD) – Setor de Contratações
Modelo de Mapa de Avaliação de Preços: Serviços
Atualização: dezembro/2022</oddFoot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8F1D7-7CDB-4CF8-8604-B02D4962A134}">
  <dimension ref="A1:S37"/>
  <sheetViews>
    <sheetView showGridLines="0" zoomScaleNormal="100" zoomScaleSheetLayoutView="100" workbookViewId="0">
      <selection sqref="A1:O1"/>
    </sheetView>
  </sheetViews>
  <sheetFormatPr defaultRowHeight="11.25" x14ac:dyDescent="0.2"/>
  <cols>
    <col min="1" max="1" width="15" style="6" customWidth="1"/>
    <col min="2" max="2" width="6.7109375" style="6" customWidth="1"/>
    <col min="3" max="3" width="14.28515625" style="6" customWidth="1"/>
    <col min="4" max="4" width="8.7109375" style="5" customWidth="1"/>
    <col min="5" max="5" width="10.7109375" style="5" customWidth="1"/>
    <col min="6" max="6" width="16.7109375" style="5" customWidth="1"/>
    <col min="7" max="7" width="12.5703125" style="5" customWidth="1"/>
    <col min="8" max="8" width="63.7109375" style="5" customWidth="1"/>
    <col min="9" max="9" width="12.42578125" style="5" customWidth="1"/>
    <col min="10" max="10" width="14.140625" style="5" customWidth="1"/>
    <col min="11" max="11" width="12.140625" style="5" hidden="1" customWidth="1"/>
    <col min="12" max="12" width="19.28515625" style="5" customWidth="1"/>
    <col min="13" max="13" width="12.140625" style="5" customWidth="1"/>
    <col min="14" max="14" width="6.42578125" style="5" customWidth="1"/>
    <col min="15" max="15" width="18.7109375" style="5" customWidth="1"/>
    <col min="16" max="16" width="14" style="6" hidden="1" customWidth="1"/>
    <col min="17" max="16384" width="9.140625" style="6"/>
  </cols>
  <sheetData>
    <row r="1" spans="1:19" s="2" customFormat="1" ht="15.75" customHeight="1" x14ac:dyDescent="0.25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9" s="2" customFormat="1" ht="7.5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9" s="2" customFormat="1" ht="31.5" customHeight="1" x14ac:dyDescent="0.25">
      <c r="A3" s="17" t="s">
        <v>5</v>
      </c>
      <c r="B3" s="106" t="str">
        <f>IF('ITEM 1'!B3="","",'ITEM 1'!B3)</f>
        <v/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8"/>
    </row>
    <row r="4" spans="1:19" s="2" customFormat="1" ht="15" customHeight="1" x14ac:dyDescent="0.25">
      <c r="A4" s="17" t="s">
        <v>6</v>
      </c>
      <c r="B4" s="106" t="str">
        <f>IF('ITEM 1'!B4="","",'ITEM 1'!B4)</f>
        <v/>
      </c>
      <c r="C4" s="107"/>
      <c r="D4" s="107"/>
      <c r="E4" s="107"/>
      <c r="F4" s="107"/>
      <c r="G4" s="108"/>
      <c r="H4" s="102"/>
      <c r="I4" s="103"/>
      <c r="J4" s="103"/>
      <c r="K4" s="103"/>
      <c r="L4" s="103"/>
      <c r="M4" s="103"/>
      <c r="N4" s="103"/>
      <c r="O4" s="103"/>
    </row>
    <row r="5" spans="1:19" s="2" customFormat="1" ht="15" x14ac:dyDescent="0.25">
      <c r="A5" s="17" t="s">
        <v>2</v>
      </c>
      <c r="B5" s="16" t="str">
        <f>IF('ITEM 21'!B5="","",'ITEM 21'!B5+1)</f>
        <v/>
      </c>
      <c r="C5" s="104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9" s="2" customFormat="1" ht="7.5" customHeight="1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9" s="2" customFormat="1" ht="39" customHeight="1" x14ac:dyDescent="0.25">
      <c r="A7" s="68" t="s">
        <v>23</v>
      </c>
      <c r="B7" s="98"/>
      <c r="C7" s="69"/>
      <c r="D7" s="53" t="s">
        <v>33</v>
      </c>
      <c r="E7" s="53" t="s">
        <v>1</v>
      </c>
      <c r="F7" s="53" t="s">
        <v>0</v>
      </c>
      <c r="G7" s="68" t="s">
        <v>12</v>
      </c>
      <c r="H7" s="69"/>
      <c r="I7" s="53" t="s">
        <v>25</v>
      </c>
      <c r="J7" s="53" t="s">
        <v>3</v>
      </c>
      <c r="K7" s="53" t="s">
        <v>17</v>
      </c>
      <c r="L7" s="53" t="s">
        <v>30</v>
      </c>
      <c r="M7" s="68" t="s">
        <v>31</v>
      </c>
      <c r="N7" s="69"/>
      <c r="O7" s="53" t="s">
        <v>4</v>
      </c>
      <c r="P7" s="12" t="s">
        <v>18</v>
      </c>
    </row>
    <row r="8" spans="1:19" s="2" customFormat="1" ht="33.75" customHeight="1" x14ac:dyDescent="0.25">
      <c r="A8" s="96"/>
      <c r="B8" s="96"/>
      <c r="C8" s="96"/>
      <c r="D8" s="60"/>
      <c r="E8" s="61"/>
      <c r="F8" s="60"/>
      <c r="G8" s="62" t="s">
        <v>24</v>
      </c>
      <c r="H8" s="63"/>
      <c r="I8" s="3"/>
      <c r="J8" s="1"/>
      <c r="K8" s="86">
        <f>COUNT(J8:J19)</f>
        <v>0</v>
      </c>
      <c r="L8" s="8" t="str">
        <f>IF($K$8=2,ROUND(AVERAGE(J9),2),IF($K$8=3,ROUND(AVERAGE(J9:J10),2),IF($K$8=4,ROUND(AVERAGE(J9:J11),2),IF($K$8=5,ROUND(AVERAGE(J9:J12),2),IF($K$8=6,ROUND(AVERAGE(J9:J13),2),IF($K$8=7,ROUND(AVERAGE(J9:J14),2),IF($K$8=8,ROUND(AVERAGE(J9:J15),2),IF($K$8=9,ROUND(AVERAGE(J9:J16),2),IF($K$8=10,ROUND(AVERAGE(J9:J17),2),IF($K$8=11,ROUND(AVERAGE(J9:J18),2),IF($K$8=12,ROUND(AVERAGE(J9:J19),2),IF($K$8&lt;3,"",""))))))))))))</f>
        <v/>
      </c>
      <c r="M8" s="64" t="str">
        <f>IF(OR($K$8&lt;2,J8=""),"",(ROUNDDOWN(J8/L8,2)))</f>
        <v/>
      </c>
      <c r="N8" s="65"/>
      <c r="O8" s="9" t="str">
        <f>IF(M8="","",IF(AND(M8&gt;=30%,M8&lt;=100%),"EXEQUÍVEL",IF(AND(M8&gt;100%,M8&lt;=130%),"ACEITÁVEL",IF(AND(M8&gt;0.01%,M8&lt;30%),"INEXEQUÍVEL",IF(M8&gt;130%,"EXCESSIVAMENTE ELEVADO","")))))</f>
        <v/>
      </c>
      <c r="P8" s="1" t="str">
        <f>IF(O8="","",IF(OR(O8="INEXEQUÍVEL",O8="EXCESSIVAMENTE ELEVADO"),"",J8))</f>
        <v/>
      </c>
    </row>
    <row r="9" spans="1:19" s="2" customFormat="1" ht="33.75" customHeight="1" x14ac:dyDescent="0.25">
      <c r="A9" s="96"/>
      <c r="B9" s="96"/>
      <c r="C9" s="96"/>
      <c r="D9" s="60"/>
      <c r="E9" s="61"/>
      <c r="F9" s="60"/>
      <c r="G9" s="62"/>
      <c r="H9" s="63"/>
      <c r="I9" s="3"/>
      <c r="J9" s="1"/>
      <c r="K9" s="87"/>
      <c r="L9" s="8" t="str">
        <f>IF($K$8=2,ROUND(AVERAGE(J8),2),IF($K$8=3,ROUND(AVERAGE(J8,J10),2),IF($K$8=4,ROUND(AVERAGE(J8,J10:J11),2),IF($K$8=5,ROUND(AVERAGE(J8,J10:J12),2),IF($K$8=6,ROUND(AVERAGE(J8,J10:J13),2),IF($K$8=7,ROUND(AVERAGE(J8,J10:J14),2),IF($K$8=8,ROUND(AVERAGE(J8,J10:J15),2),IF($K$8=9,ROUND(AVERAGE(J8,J10:J16),2),IF($K$8=10,ROUND(AVERAGE(J8,J10:J17),2),IF($K$8=11,ROUND(AVERAGE(J8,J10:J18),2),IF($K$8=12,ROUND(AVERAGE(J8,J10:J19),2),IF($K$8&lt;3,"",""))))))))))))</f>
        <v/>
      </c>
      <c r="M9" s="64" t="str">
        <f t="shared" ref="M9:M19" si="0">IF(OR($K$8&lt;2,J9=""),"",(ROUNDDOWN(J9/L9,2)))</f>
        <v/>
      </c>
      <c r="N9" s="65"/>
      <c r="O9" s="9" t="str">
        <f t="shared" ref="O9:O19" si="1">IF(M9="","",IF(AND(M9&gt;=30%,M9&lt;=100%),"EXEQUÍVEL",IF(AND(M9&gt;100%,M9&lt;=130%),"ACEITÁVEL",IF(AND(M9&gt;0.01%,M9&lt;30%),"INEXEQUÍVEL",IF(M9&gt;130%,"EXCESSIVAMENTE ELEVADO","")))))</f>
        <v/>
      </c>
      <c r="P9" s="1" t="str">
        <f t="shared" ref="P9:P19" si="2">IF(O9="","",IF(OR(O9="INEXEQUÍVEL",O9="EXCESSIVAMENTE ELEVADO"),"",J9))</f>
        <v/>
      </c>
    </row>
    <row r="10" spans="1:19" s="2" customFormat="1" ht="33.75" customHeight="1" x14ac:dyDescent="0.25">
      <c r="A10" s="96"/>
      <c r="B10" s="96"/>
      <c r="C10" s="96"/>
      <c r="D10" s="60"/>
      <c r="E10" s="61"/>
      <c r="F10" s="60"/>
      <c r="G10" s="62"/>
      <c r="H10" s="63"/>
      <c r="I10" s="3"/>
      <c r="J10" s="1"/>
      <c r="K10" s="87"/>
      <c r="L10" s="8" t="str">
        <f>IF($K$8=3,ROUND(AVERAGE(J8:J9),2),IF($K$8=4,ROUND(AVERAGE(J8:J9,J11),2),IF($K$8=5,ROUND(AVERAGE(J8:J9,J11:J12),2),IF($K$8=6,ROUND(AVERAGE(J8:J9,J11:J13),2),IF($K$8=7,ROUND(AVERAGE(J8:J9,J11:J14),2),IF($K$8=8,ROUND(AVERAGE(J8:J9,J11:J15),2),IF($K$8=9,ROUND(AVERAGE(J8:J9,J11:J16),2),IF($K$8=10,ROUND(AVERAGE(J8:J9,J11:J17),2),IF($K$8=11,ROUND(AVERAGE(J8:J9,J11:J18),2),IF($K$8=12,ROUND(AVERAGE(J8:J9,J11:J19),2),IF($K$8&lt;3,"","")))))))))))</f>
        <v/>
      </c>
      <c r="M10" s="64" t="str">
        <f t="shared" si="0"/>
        <v/>
      </c>
      <c r="N10" s="65"/>
      <c r="O10" s="9" t="str">
        <f t="shared" si="1"/>
        <v/>
      </c>
      <c r="P10" s="1" t="str">
        <f t="shared" si="2"/>
        <v/>
      </c>
      <c r="S10" s="4"/>
    </row>
    <row r="11" spans="1:19" s="2" customFormat="1" ht="33.75" customHeight="1" x14ac:dyDescent="0.25">
      <c r="A11" s="96"/>
      <c r="B11" s="96"/>
      <c r="C11" s="96"/>
      <c r="D11" s="60"/>
      <c r="E11" s="61"/>
      <c r="F11" s="60"/>
      <c r="G11" s="62"/>
      <c r="H11" s="63"/>
      <c r="I11" s="3"/>
      <c r="J11" s="1"/>
      <c r="K11" s="87"/>
      <c r="L11" s="8" t="str">
        <f>IF($K$8=4,ROUND(AVERAGE(J8:J10),2),IF($K$8=5,ROUND(AVERAGE(J8:J10,J12),2),IF($K$8=6,ROUND(AVERAGE(J8:J10,J12:J13),2),IF($K$8=7,ROUND(AVERAGE(J8:J10,J12:J14),2),IF($K$8=8,ROUND(AVERAGE(J8:J10,J12:J15),2),IF($K$8=9,ROUND(AVERAGE(J8:J10,J12:J16),2),IF($K$8=10,ROUND(AVERAGE(J8:J10,J12:J17),2),IF($K$8=11,ROUND(AVERAGE(J8:J10,J12:J18),2),IF($K$8=12,ROUND(AVERAGE(J8:J10,J12:J19),2),IF($K$8&lt;3,"",""))))))))))</f>
        <v/>
      </c>
      <c r="M11" s="64" t="str">
        <f t="shared" si="0"/>
        <v/>
      </c>
      <c r="N11" s="65"/>
      <c r="O11" s="9" t="str">
        <f t="shared" si="1"/>
        <v/>
      </c>
      <c r="P11" s="1" t="str">
        <f t="shared" si="2"/>
        <v/>
      </c>
    </row>
    <row r="12" spans="1:19" s="2" customFormat="1" ht="33.75" customHeight="1" x14ac:dyDescent="0.25">
      <c r="A12" s="96"/>
      <c r="B12" s="96"/>
      <c r="C12" s="96"/>
      <c r="D12" s="60"/>
      <c r="E12" s="61"/>
      <c r="F12" s="60"/>
      <c r="G12" s="62"/>
      <c r="H12" s="63"/>
      <c r="I12" s="3"/>
      <c r="J12" s="1"/>
      <c r="K12" s="87"/>
      <c r="L12" s="8" t="str">
        <f>IF($K$8=5,ROUND(AVERAGE(J8:J11),2),IF($K$8=6,ROUND(AVERAGE(J8:J11,J13),2),IF($K$8=7,ROUND(AVERAGE(J8:J11,J13:J14),2),IF($K$8=8,ROUND(AVERAGE(J8:J11,J13:J15),2),IF($K$8=9,ROUND(AVERAGE(J8:J11,J13:J16),2),IF($K$8=10,ROUND(AVERAGE(J8:J11,J13:J17),2),IF($K$8=11,ROUND(AVERAGE(J8:J11,J13:J18),2),IF($K$8=12,ROUND(AVERAGE(J8:J11,J13:J19),2),IF($K$8&lt;3,"","")))))))))</f>
        <v/>
      </c>
      <c r="M12" s="64" t="str">
        <f t="shared" si="0"/>
        <v/>
      </c>
      <c r="N12" s="65"/>
      <c r="O12" s="9" t="str">
        <f t="shared" si="1"/>
        <v/>
      </c>
      <c r="P12" s="1" t="str">
        <f t="shared" si="2"/>
        <v/>
      </c>
    </row>
    <row r="13" spans="1:19" s="2" customFormat="1" ht="33.75" customHeight="1" x14ac:dyDescent="0.25">
      <c r="A13" s="96"/>
      <c r="B13" s="96"/>
      <c r="C13" s="96"/>
      <c r="D13" s="60"/>
      <c r="E13" s="61"/>
      <c r="F13" s="60"/>
      <c r="G13" s="62"/>
      <c r="H13" s="63"/>
      <c r="I13" s="3"/>
      <c r="J13" s="1"/>
      <c r="K13" s="87"/>
      <c r="L13" s="8" t="str">
        <f>IF($K$8=6,ROUND(AVERAGE(J8:J12),2),IF($K$8=7,ROUND(AVERAGE(J8:J12,J14),2),IF($K$8=8,ROUND(AVERAGE(J8:J12,J14:J15),2),IF($K$8=9,ROUND(AVERAGE(J8:J12,J14:J16),2),IF($K$8=10,ROUND(AVERAGE(J8:J12,J14:J17),2),IF($K$8=11,ROUND(AVERAGE(J8:J12,J14:J18),2),IF($K$8=12,ROUND(AVERAGE(J8:J12,J14:J19),2),IF($K$8&lt;3,"",""))))))))</f>
        <v/>
      </c>
      <c r="M13" s="64" t="str">
        <f t="shared" si="0"/>
        <v/>
      </c>
      <c r="N13" s="65"/>
      <c r="O13" s="9" t="str">
        <f t="shared" si="1"/>
        <v/>
      </c>
      <c r="P13" s="1" t="str">
        <f t="shared" si="2"/>
        <v/>
      </c>
    </row>
    <row r="14" spans="1:19" s="2" customFormat="1" ht="33.75" customHeight="1" x14ac:dyDescent="0.25">
      <c r="A14" s="96"/>
      <c r="B14" s="96"/>
      <c r="C14" s="96"/>
      <c r="D14" s="60"/>
      <c r="E14" s="61"/>
      <c r="F14" s="60"/>
      <c r="G14" s="62"/>
      <c r="H14" s="63"/>
      <c r="I14" s="3"/>
      <c r="J14" s="1"/>
      <c r="K14" s="87"/>
      <c r="L14" s="8" t="str">
        <f>IF($K$8=7,ROUND(AVERAGE(J8:J13),2),IF($K$8=8,ROUND(AVERAGE(J8:J13,J15),2),IF($K$8=9,ROUND(AVERAGE(J8:J13,J16),2),IF($K$8=10,ROUND(AVERAGE(J8:J13,J17),2),IF($K$8=11,ROUND(AVERAGE(J8:J13,J15:J18),2),IF($K$8=12,ROUND(AVERAGE(J8:J13,J15:J19),2),IF($K$8&lt;3,"","")))))))</f>
        <v/>
      </c>
      <c r="M14" s="64" t="str">
        <f t="shared" si="0"/>
        <v/>
      </c>
      <c r="N14" s="65"/>
      <c r="O14" s="9" t="str">
        <f t="shared" si="1"/>
        <v/>
      </c>
      <c r="P14" s="1" t="str">
        <f t="shared" si="2"/>
        <v/>
      </c>
    </row>
    <row r="15" spans="1:19" s="2" customFormat="1" ht="33.75" customHeight="1" x14ac:dyDescent="0.25">
      <c r="A15" s="96"/>
      <c r="B15" s="96"/>
      <c r="C15" s="96"/>
      <c r="D15" s="60"/>
      <c r="E15" s="61"/>
      <c r="F15" s="60"/>
      <c r="G15" s="62"/>
      <c r="H15" s="63"/>
      <c r="I15" s="3"/>
      <c r="J15" s="1"/>
      <c r="K15" s="87"/>
      <c r="L15" s="8" t="str">
        <f>IF($K$8=8,ROUND(AVERAGE(J8:J14),2),IF($K$8=9,ROUND(AVERAGE(J8:J14,J16,J17),2),IF($K$8=10,ROUND(AVERAGE(J8:J14,J16:J17),2),IF($K$8=11,ROUND(AVERAGE(J8:J14,J16:J18),2),IF($K$8=12,ROUND(AVERAGE(J8:J14,J16:J19),2),IF($K$8&lt;3,"",""))))))</f>
        <v/>
      </c>
      <c r="M15" s="64" t="str">
        <f t="shared" si="0"/>
        <v/>
      </c>
      <c r="N15" s="65"/>
      <c r="O15" s="9" t="str">
        <f t="shared" si="1"/>
        <v/>
      </c>
      <c r="P15" s="1" t="str">
        <f t="shared" si="2"/>
        <v/>
      </c>
    </row>
    <row r="16" spans="1:19" s="2" customFormat="1" ht="33.75" customHeight="1" x14ac:dyDescent="0.25">
      <c r="A16" s="96"/>
      <c r="B16" s="96"/>
      <c r="C16" s="96"/>
      <c r="D16" s="60"/>
      <c r="E16" s="61"/>
      <c r="F16" s="60"/>
      <c r="G16" s="62"/>
      <c r="H16" s="63"/>
      <c r="I16" s="3"/>
      <c r="J16" s="1"/>
      <c r="K16" s="87"/>
      <c r="L16" s="8" t="str">
        <f>IF($K$8=9,ROUND(AVERAGE(J8:J15),2),IF($K$8=10,ROUND(AVERAGE(J8:J15,J17),2),IF($K$8=11,ROUND(AVERAGE(J8:J15,J17:J18),2),IF($K$8=12,ROUND(AVERAGE(J8:J15,J17:J19),2),IF($K$8&lt;3,"","")))))</f>
        <v/>
      </c>
      <c r="M16" s="64" t="str">
        <f t="shared" si="0"/>
        <v/>
      </c>
      <c r="N16" s="65"/>
      <c r="O16" s="9" t="str">
        <f t="shared" si="1"/>
        <v/>
      </c>
      <c r="P16" s="1" t="str">
        <f t="shared" si="2"/>
        <v/>
      </c>
    </row>
    <row r="17" spans="1:16" s="2" customFormat="1" ht="33.75" customHeight="1" x14ac:dyDescent="0.25">
      <c r="A17" s="96"/>
      <c r="B17" s="96"/>
      <c r="C17" s="96"/>
      <c r="D17" s="60"/>
      <c r="E17" s="61"/>
      <c r="F17" s="60"/>
      <c r="G17" s="62"/>
      <c r="H17" s="63"/>
      <c r="I17" s="3"/>
      <c r="J17" s="1"/>
      <c r="K17" s="87"/>
      <c r="L17" s="8" t="str">
        <f>IF($K$8=10,ROUND(AVERAGE(J8:J16),2),IF($K$8=11,ROUND(AVERAGE(J8:J16,J18),2),IF($K$8=12,ROUND(AVERAGE(J8:J16,J18:J19),2),IF($K$8&lt;3,"",""))))</f>
        <v/>
      </c>
      <c r="M17" s="64" t="str">
        <f t="shared" si="0"/>
        <v/>
      </c>
      <c r="N17" s="65"/>
      <c r="O17" s="9" t="str">
        <f t="shared" si="1"/>
        <v/>
      </c>
      <c r="P17" s="1" t="str">
        <f t="shared" si="2"/>
        <v/>
      </c>
    </row>
    <row r="18" spans="1:16" s="2" customFormat="1" ht="33.75" customHeight="1" x14ac:dyDescent="0.25">
      <c r="A18" s="96"/>
      <c r="B18" s="96"/>
      <c r="C18" s="96"/>
      <c r="D18" s="60"/>
      <c r="E18" s="61"/>
      <c r="F18" s="60"/>
      <c r="G18" s="62"/>
      <c r="H18" s="63"/>
      <c r="I18" s="3"/>
      <c r="J18" s="1"/>
      <c r="K18" s="87"/>
      <c r="L18" s="8" t="str">
        <f>IF($K$8=11,ROUND(AVERAGE(J8:J17),2),IF($K$8=12,ROUND(AVERAGE(J8:J17,J19),2),IF($K$8&lt;3,"","")))</f>
        <v/>
      </c>
      <c r="M18" s="64" t="str">
        <f t="shared" si="0"/>
        <v/>
      </c>
      <c r="N18" s="65"/>
      <c r="O18" s="9" t="str">
        <f t="shared" si="1"/>
        <v/>
      </c>
      <c r="P18" s="1" t="str">
        <f t="shared" si="2"/>
        <v/>
      </c>
    </row>
    <row r="19" spans="1:16" s="2" customFormat="1" ht="33.75" customHeight="1" x14ac:dyDescent="0.25">
      <c r="A19" s="96"/>
      <c r="B19" s="96"/>
      <c r="C19" s="96"/>
      <c r="D19" s="60"/>
      <c r="E19" s="61"/>
      <c r="F19" s="60"/>
      <c r="G19" s="62"/>
      <c r="H19" s="63"/>
      <c r="I19" s="3"/>
      <c r="J19" s="1"/>
      <c r="K19" s="88"/>
      <c r="L19" s="8" t="str">
        <f>IF($K$8=12,ROUND(AVERAGE(J8:J18),2),IF($K$8&lt;3,"",""))</f>
        <v/>
      </c>
      <c r="M19" s="64" t="str">
        <f t="shared" si="0"/>
        <v/>
      </c>
      <c r="N19" s="65"/>
      <c r="O19" s="9" t="str">
        <f t="shared" si="1"/>
        <v/>
      </c>
      <c r="P19" s="1" t="str">
        <f t="shared" si="2"/>
        <v/>
      </c>
    </row>
    <row r="20" spans="1:16" s="2" customFormat="1" ht="7.5" customHeight="1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  <row r="21" spans="1:16" s="2" customFormat="1" ht="22.5" customHeight="1" x14ac:dyDescent="0.25">
      <c r="A21" s="92" t="s">
        <v>36</v>
      </c>
      <c r="B21" s="92"/>
      <c r="C21" s="92"/>
      <c r="D21" s="92"/>
      <c r="E21" s="92"/>
      <c r="F21" s="92"/>
      <c r="G21" s="56"/>
      <c r="H21" s="67"/>
      <c r="I21" s="67"/>
      <c r="J21" s="67"/>
      <c r="K21" s="67"/>
      <c r="L21" s="67"/>
      <c r="M21" s="68" t="s">
        <v>21</v>
      </c>
      <c r="N21" s="69"/>
      <c r="O21" s="14" t="str">
        <f>IF($P$21=0,"",$P$21)</f>
        <v/>
      </c>
      <c r="P21" s="13">
        <f>COUNT(P8:P19)</f>
        <v>0</v>
      </c>
    </row>
    <row r="22" spans="1:16" s="2" customFormat="1" ht="22.5" customHeight="1" x14ac:dyDescent="0.25">
      <c r="A22" s="90" t="s">
        <v>20</v>
      </c>
      <c r="B22" s="90"/>
      <c r="C22" s="90"/>
      <c r="D22" s="90"/>
      <c r="E22" s="90"/>
      <c r="F22" s="90"/>
      <c r="G22" s="56"/>
      <c r="H22" s="67"/>
      <c r="I22" s="67"/>
      <c r="J22" s="67"/>
      <c r="K22" s="67"/>
      <c r="L22" s="67"/>
      <c r="M22" s="66"/>
      <c r="N22" s="66"/>
      <c r="O22" s="66"/>
    </row>
    <row r="23" spans="1:16" s="2" customFormat="1" ht="22.5" customHeight="1" x14ac:dyDescent="0.25">
      <c r="A23" s="90"/>
      <c r="B23" s="90"/>
      <c r="C23" s="90"/>
      <c r="D23" s="90"/>
      <c r="E23" s="90"/>
      <c r="F23" s="90"/>
      <c r="G23" s="54" t="str">
        <f>IF(OR($J$8="",$P$21&gt;=3),"","NECESSÁRIO JUSTIFICAR NOS AUTOS A DETERMINAÇÃO DE PREÇO ESTIMADO COM BASE EM MENOS DE 3 (TRÊS) PREÇOS VÁLIDOS (Art. 6º, § 5º da IN SEGES/ME nº 65/2021)")</f>
        <v/>
      </c>
      <c r="H23" s="55"/>
      <c r="I23" s="55"/>
      <c r="J23" s="55"/>
      <c r="K23" s="55"/>
      <c r="L23" s="55"/>
      <c r="M23" s="55"/>
      <c r="N23" s="55"/>
      <c r="O23" s="55"/>
    </row>
    <row r="24" spans="1:16" s="2" customFormat="1" ht="22.5" customHeight="1" x14ac:dyDescent="0.25">
      <c r="A24" s="90"/>
      <c r="B24" s="90"/>
      <c r="C24" s="90"/>
      <c r="D24" s="90"/>
      <c r="E24" s="90"/>
      <c r="F24" s="90"/>
      <c r="G24" s="56"/>
      <c r="H24" s="73"/>
      <c r="I24" s="71"/>
      <c r="J24" s="71"/>
      <c r="K24" s="71"/>
      <c r="L24" s="71"/>
      <c r="M24" s="71"/>
      <c r="N24" s="71"/>
      <c r="O24" s="71"/>
    </row>
    <row r="25" spans="1:16" s="2" customFormat="1" ht="11.25" customHeight="1" x14ac:dyDescent="0.25">
      <c r="A25" s="90"/>
      <c r="B25" s="90"/>
      <c r="C25" s="90"/>
      <c r="D25" s="90"/>
      <c r="E25" s="90"/>
      <c r="F25" s="90"/>
      <c r="G25" s="56"/>
      <c r="H25" s="73"/>
      <c r="I25" s="71"/>
      <c r="J25" s="71"/>
      <c r="K25" s="71"/>
      <c r="L25" s="71"/>
      <c r="M25" s="71"/>
      <c r="N25" s="71"/>
      <c r="O25" s="71"/>
    </row>
    <row r="26" spans="1:16" s="2" customFormat="1" ht="11.25" customHeight="1" x14ac:dyDescent="0.25">
      <c r="A26" s="74" t="s">
        <v>32</v>
      </c>
      <c r="B26" s="75"/>
      <c r="C26" s="75"/>
      <c r="D26" s="75"/>
      <c r="E26" s="75"/>
      <c r="F26" s="76"/>
      <c r="G26" s="56"/>
      <c r="H26" s="73"/>
      <c r="I26" s="71"/>
      <c r="J26" s="71"/>
      <c r="K26" s="71"/>
      <c r="L26" s="71"/>
      <c r="M26" s="71"/>
      <c r="N26" s="71"/>
      <c r="O26" s="71"/>
    </row>
    <row r="27" spans="1:16" s="2" customFormat="1" ht="11.25" customHeight="1" x14ac:dyDescent="0.25">
      <c r="A27" s="77"/>
      <c r="B27" s="78"/>
      <c r="C27" s="78"/>
      <c r="D27" s="78"/>
      <c r="E27" s="78"/>
      <c r="F27" s="79"/>
      <c r="G27" s="56"/>
      <c r="H27" s="73"/>
      <c r="I27" s="72"/>
      <c r="J27" s="72"/>
      <c r="K27" s="72"/>
      <c r="L27" s="72"/>
      <c r="M27" s="72"/>
      <c r="N27" s="72"/>
      <c r="O27" s="72"/>
    </row>
    <row r="28" spans="1:16" ht="18.75" customHeight="1" x14ac:dyDescent="0.2">
      <c r="A28" s="85" t="s">
        <v>13</v>
      </c>
      <c r="B28" s="85"/>
      <c r="C28" s="85"/>
      <c r="D28" s="85"/>
      <c r="E28" s="85"/>
      <c r="F28" s="11" t="str">
        <f>IF($P$21&lt;2,"",_xlfn.STDEV.S(P8:P19)/ROUND(AVERAGE(P8:P19),2))</f>
        <v/>
      </c>
      <c r="G28" s="56"/>
      <c r="H28" s="73"/>
      <c r="I28" s="81" t="s">
        <v>27</v>
      </c>
      <c r="J28" s="82"/>
      <c r="K28" s="82"/>
      <c r="L28" s="82"/>
      <c r="M28" s="82"/>
      <c r="N28" s="82"/>
      <c r="O28" s="83"/>
    </row>
    <row r="29" spans="1:16" ht="18.75" customHeight="1" x14ac:dyDescent="0.2">
      <c r="A29" s="85" t="s">
        <v>19</v>
      </c>
      <c r="B29" s="85"/>
      <c r="C29" s="85"/>
      <c r="D29" s="85"/>
      <c r="E29" s="85"/>
      <c r="F29" s="10" t="str">
        <f>IF($P$21=0,"",SMALL(P8:P19,1))</f>
        <v/>
      </c>
      <c r="G29" s="56"/>
      <c r="H29" s="73"/>
      <c r="I29" s="52" t="s">
        <v>28</v>
      </c>
      <c r="J29" s="57"/>
      <c r="K29" s="58"/>
      <c r="L29" s="58"/>
      <c r="M29" s="59"/>
      <c r="N29" s="18" t="s">
        <v>11</v>
      </c>
      <c r="O29" s="51"/>
    </row>
    <row r="30" spans="1:16" ht="18.75" customHeight="1" x14ac:dyDescent="0.2">
      <c r="A30" s="85" t="s">
        <v>14</v>
      </c>
      <c r="B30" s="85"/>
      <c r="C30" s="85"/>
      <c r="D30" s="85"/>
      <c r="E30" s="85"/>
      <c r="F30" s="10" t="str">
        <f>IF($F$28="","",ROUND(AVERAGE(P8:P19),2))</f>
        <v/>
      </c>
      <c r="G30" s="56"/>
      <c r="H30" s="73"/>
      <c r="I30" s="52" t="s">
        <v>28</v>
      </c>
      <c r="J30" s="57"/>
      <c r="K30" s="58"/>
      <c r="L30" s="58"/>
      <c r="M30" s="59"/>
      <c r="N30" s="18" t="s">
        <v>11</v>
      </c>
      <c r="O30" s="51"/>
    </row>
    <row r="31" spans="1:16" ht="18.75" customHeight="1" x14ac:dyDescent="0.2">
      <c r="A31" s="85" t="s">
        <v>15</v>
      </c>
      <c r="B31" s="85"/>
      <c r="C31" s="85"/>
      <c r="D31" s="85"/>
      <c r="E31" s="85"/>
      <c r="F31" s="10" t="str">
        <f>IF($F$28="","",ROUND(MEDIAN(P8:P19),2))</f>
        <v/>
      </c>
      <c r="G31" s="56"/>
      <c r="H31" s="73"/>
      <c r="I31" s="52" t="s">
        <v>28</v>
      </c>
      <c r="J31" s="57"/>
      <c r="K31" s="58"/>
      <c r="L31" s="58"/>
      <c r="M31" s="59"/>
      <c r="N31" s="18" t="s">
        <v>11</v>
      </c>
      <c r="O31" s="51"/>
    </row>
    <row r="32" spans="1:16" ht="67.5" customHeight="1" x14ac:dyDescent="0.2">
      <c r="A32" s="80" t="s">
        <v>22</v>
      </c>
      <c r="B32" s="80"/>
      <c r="C32" s="80"/>
      <c r="D32" s="80"/>
      <c r="E32" s="80"/>
      <c r="F32" s="80"/>
      <c r="G32" s="56"/>
      <c r="H32" s="73"/>
      <c r="I32" s="94"/>
      <c r="J32" s="94"/>
      <c r="K32" s="94"/>
      <c r="L32" s="94"/>
      <c r="M32" s="94"/>
      <c r="N32" s="94"/>
      <c r="O32" s="94"/>
    </row>
    <row r="33" spans="1:15" ht="18.75" customHeight="1" x14ac:dyDescent="0.2">
      <c r="A33" s="93" t="s">
        <v>26</v>
      </c>
      <c r="B33" s="93"/>
      <c r="C33" s="93"/>
      <c r="D33" s="93"/>
      <c r="E33" s="93"/>
      <c r="F33" s="10" t="str">
        <f>IF($F$28&lt;=1%,$F$29,IF(AND($F$28&gt;1%,$F$28&lt;=25%),$F$30,$F$31))</f>
        <v/>
      </c>
      <c r="G33" s="56"/>
      <c r="H33" s="73"/>
      <c r="I33" s="95"/>
      <c r="J33" s="95"/>
      <c r="K33" s="95"/>
      <c r="L33" s="95"/>
      <c r="M33" s="95"/>
      <c r="N33" s="95"/>
      <c r="O33" s="95"/>
    </row>
    <row r="34" spans="1:15" ht="7.5" customHeight="1" x14ac:dyDescent="0.2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</row>
    <row r="35" spans="1:15" s="7" customFormat="1" ht="15" customHeight="1" x14ac:dyDescent="0.2">
      <c r="A35" s="91" t="s">
        <v>35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1:15" ht="7.5" customHeight="1" x14ac:dyDescent="0.2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5" s="5" customFormat="1" ht="90" customHeight="1" x14ac:dyDescent="0.25">
      <c r="A37" s="89" t="s">
        <v>34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</sheetData>
  <sheetProtection algorithmName="SHA-512" hashValue="bV1vbTJ4sj/sFbr+JWR69qN6zTxfyEKuzm+XOtTHv+2nmfTTYFs0aDYZWbTgXRUdL1mxWnAtQDQtLNcaVF+mdA==" saltValue="cmhtCMKrIS6FgE0PK7WqMg==" spinCount="100000" sheet="1" objects="1" scenarios="1"/>
  <mergeCells count="65">
    <mergeCell ref="C5:O5"/>
    <mergeCell ref="A1:O1"/>
    <mergeCell ref="A2:O2"/>
    <mergeCell ref="B3:O3"/>
    <mergeCell ref="B4:G4"/>
    <mergeCell ref="H4:O4"/>
    <mergeCell ref="A6:O6"/>
    <mergeCell ref="A7:C7"/>
    <mergeCell ref="G7:H7"/>
    <mergeCell ref="M7:N7"/>
    <mergeCell ref="A8:C19"/>
    <mergeCell ref="D8:D19"/>
    <mergeCell ref="E8:E19"/>
    <mergeCell ref="F8:F19"/>
    <mergeCell ref="G8:H8"/>
    <mergeCell ref="K8:K19"/>
    <mergeCell ref="M8:N8"/>
    <mergeCell ref="G9:H9"/>
    <mergeCell ref="M9:N9"/>
    <mergeCell ref="G10:H10"/>
    <mergeCell ref="M10:N10"/>
    <mergeCell ref="G12:H12"/>
    <mergeCell ref="M12:N12"/>
    <mergeCell ref="G13:H13"/>
    <mergeCell ref="M13:N13"/>
    <mergeCell ref="G11:H11"/>
    <mergeCell ref="M11:N11"/>
    <mergeCell ref="G14:H14"/>
    <mergeCell ref="M14:N14"/>
    <mergeCell ref="G15:H15"/>
    <mergeCell ref="M15:N15"/>
    <mergeCell ref="G16:H16"/>
    <mergeCell ref="M16:N16"/>
    <mergeCell ref="G17:H17"/>
    <mergeCell ref="M17:N17"/>
    <mergeCell ref="A21:F21"/>
    <mergeCell ref="G21:L22"/>
    <mergeCell ref="M21:N21"/>
    <mergeCell ref="A22:F25"/>
    <mergeCell ref="M22:O22"/>
    <mergeCell ref="G18:H18"/>
    <mergeCell ref="M18:N18"/>
    <mergeCell ref="G19:H19"/>
    <mergeCell ref="M19:N19"/>
    <mergeCell ref="A20:O20"/>
    <mergeCell ref="G23:O23"/>
    <mergeCell ref="G24:G33"/>
    <mergeCell ref="H24:H33"/>
    <mergeCell ref="I24:O27"/>
    <mergeCell ref="A26:F27"/>
    <mergeCell ref="A28:E28"/>
    <mergeCell ref="I28:O28"/>
    <mergeCell ref="A29:E29"/>
    <mergeCell ref="J29:M29"/>
    <mergeCell ref="A30:E30"/>
    <mergeCell ref="A34:O34"/>
    <mergeCell ref="A35:O35"/>
    <mergeCell ref="A36:O36"/>
    <mergeCell ref="A37:O37"/>
    <mergeCell ref="J30:M30"/>
    <mergeCell ref="A31:E31"/>
    <mergeCell ref="J31:M31"/>
    <mergeCell ref="A32:F32"/>
    <mergeCell ref="I32:O33"/>
    <mergeCell ref="A33:E33"/>
  </mergeCells>
  <conditionalFormatting sqref="O8:O19">
    <cfRule type="cellIs" dxfId="19" priority="3" operator="equal">
      <formula>"INEXEQUÍVEL"</formula>
    </cfRule>
    <cfRule type="cellIs" dxfId="18" priority="4" operator="equal">
      <formula>"EXCESSIVAMENTE ELEVADO"</formula>
    </cfRule>
    <cfRule type="cellIs" dxfId="17" priority="5" operator="equal">
      <formula>"EXEQUÍVEL"</formula>
    </cfRule>
    <cfRule type="cellIs" dxfId="16" priority="6" operator="equal">
      <formula>"ACEITÁVEL"</formula>
    </cfRule>
  </conditionalFormatting>
  <conditionalFormatting sqref="O21">
    <cfRule type="iconSet" priority="2">
      <iconSet iconSet="3Symbols2">
        <cfvo type="percent" val="0"/>
        <cfvo type="num" val="1"/>
        <cfvo type="num" val="3"/>
      </iconSet>
    </cfRule>
  </conditionalFormatting>
  <conditionalFormatting sqref="G23">
    <cfRule type="containsText" dxfId="15" priority="1" operator="containsText" text="NECESSÁRIO JUSTIFICAR NOS AUTOS A DETERMINAÇÃO DE PREÇO ESTIMADO COM BASE EM MENOS DE 3 (TRÊS) PREÇOS VÁLIDOS (Art. 6º, § 5º da IN SEGES/ME nº 65/2021)">
      <formula>NOT(ISERROR(SEARCH("NECESSÁRIO JUSTIFICAR NOS AUTOS A DETERMINAÇÃO DE PREÇO ESTIMADO COM BASE EM MENOS DE 3 (TRÊS) PREÇOS VÁLIDOS (Art. 6º, § 5º da IN SEGES/ME nº 65/2021)",G23)))</formula>
    </cfRule>
  </conditionalFormatting>
  <printOptions horizontalCentered="1"/>
  <pageMargins left="0.39370078740157483" right="0.39370078740157483" top="0.74803149606299213" bottom="0.55118110236220474" header="0.31496062992125984" footer="0.31496062992125984"/>
  <pageSetup paperSize="9" scale="60" orientation="landscape" r:id="rId1"/>
  <headerFooter>
    <oddHeader>&amp;L&amp;G&amp;C&amp;"Spranq eco sans,Negrito"&amp;10SERVIÇO PÚBLICO FEDERAL
UNIVERSIDADE FEDERAL DO SUL E SUDESTE DO PARÁ&amp;"-,Regular"&amp;11
&amp;"Spranq eco sans,Regular"&amp;10Emitido em &amp;D às &amp;T&amp;R&amp;G</oddHeader>
    <oddFooter>&amp;L&amp;"Spranq eco sans,Regular"&amp;8Diretoria de Compras, Contratos e Convênios (DCO/PROAD) – Setor de Contratações
Modelo de Mapa de Avaliação de Preços: Serviços
Atualização: dezembro/2022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EE16D-4DE8-4C75-834F-82710F7AB7AB}">
  <dimension ref="A1:S37"/>
  <sheetViews>
    <sheetView showGridLines="0" zoomScaleNormal="100" zoomScaleSheetLayoutView="100" workbookViewId="0">
      <selection sqref="A1:O1"/>
    </sheetView>
  </sheetViews>
  <sheetFormatPr defaultRowHeight="11.25" x14ac:dyDescent="0.2"/>
  <cols>
    <col min="1" max="1" width="15" style="6" customWidth="1"/>
    <col min="2" max="2" width="6.7109375" style="6" customWidth="1"/>
    <col min="3" max="3" width="14.28515625" style="6" customWidth="1"/>
    <col min="4" max="4" width="8.7109375" style="5" customWidth="1"/>
    <col min="5" max="5" width="10.7109375" style="5" customWidth="1"/>
    <col min="6" max="6" width="16.7109375" style="5" customWidth="1"/>
    <col min="7" max="7" width="12.5703125" style="5" customWidth="1"/>
    <col min="8" max="8" width="63.7109375" style="5" customWidth="1"/>
    <col min="9" max="9" width="12.42578125" style="5" customWidth="1"/>
    <col min="10" max="10" width="14.140625" style="5" customWidth="1"/>
    <col min="11" max="11" width="12.140625" style="5" hidden="1" customWidth="1"/>
    <col min="12" max="12" width="19.28515625" style="5" customWidth="1"/>
    <col min="13" max="13" width="12.140625" style="5" customWidth="1"/>
    <col min="14" max="14" width="6.42578125" style="5" customWidth="1"/>
    <col min="15" max="15" width="18.7109375" style="5" customWidth="1"/>
    <col min="16" max="16" width="14" style="6" hidden="1" customWidth="1"/>
    <col min="17" max="16384" width="9.140625" style="6"/>
  </cols>
  <sheetData>
    <row r="1" spans="1:19" s="2" customFormat="1" ht="15.75" customHeight="1" x14ac:dyDescent="0.25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9" s="2" customFormat="1" ht="7.5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9" s="2" customFormat="1" ht="31.5" customHeight="1" x14ac:dyDescent="0.25">
      <c r="A3" s="17" t="s">
        <v>5</v>
      </c>
      <c r="B3" s="106" t="str">
        <f>IF('ITEM 1'!B3="","",'ITEM 1'!B3)</f>
        <v/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8"/>
    </row>
    <row r="4" spans="1:19" s="2" customFormat="1" ht="15" customHeight="1" x14ac:dyDescent="0.25">
      <c r="A4" s="17" t="s">
        <v>6</v>
      </c>
      <c r="B4" s="106" t="str">
        <f>IF('ITEM 1'!B4="","",'ITEM 1'!B4)</f>
        <v/>
      </c>
      <c r="C4" s="107"/>
      <c r="D4" s="107"/>
      <c r="E4" s="107"/>
      <c r="F4" s="107"/>
      <c r="G4" s="108"/>
      <c r="H4" s="102"/>
      <c r="I4" s="103"/>
      <c r="J4" s="103"/>
      <c r="K4" s="103"/>
      <c r="L4" s="103"/>
      <c r="M4" s="103"/>
      <c r="N4" s="103"/>
      <c r="O4" s="103"/>
    </row>
    <row r="5" spans="1:19" s="2" customFormat="1" ht="15" x14ac:dyDescent="0.25">
      <c r="A5" s="17" t="s">
        <v>2</v>
      </c>
      <c r="B5" s="16" t="str">
        <f>IF('ITEM 22'!B5="","",'ITEM 22'!B5+1)</f>
        <v/>
      </c>
      <c r="C5" s="104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9" s="2" customFormat="1" ht="7.5" customHeight="1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9" s="2" customFormat="1" ht="39" customHeight="1" x14ac:dyDescent="0.25">
      <c r="A7" s="68" t="s">
        <v>23</v>
      </c>
      <c r="B7" s="98"/>
      <c r="C7" s="69"/>
      <c r="D7" s="53" t="s">
        <v>33</v>
      </c>
      <c r="E7" s="53" t="s">
        <v>1</v>
      </c>
      <c r="F7" s="53" t="s">
        <v>0</v>
      </c>
      <c r="G7" s="68" t="s">
        <v>12</v>
      </c>
      <c r="H7" s="69"/>
      <c r="I7" s="53" t="s">
        <v>25</v>
      </c>
      <c r="J7" s="53" t="s">
        <v>3</v>
      </c>
      <c r="K7" s="53" t="s">
        <v>17</v>
      </c>
      <c r="L7" s="53" t="s">
        <v>30</v>
      </c>
      <c r="M7" s="68" t="s">
        <v>31</v>
      </c>
      <c r="N7" s="69"/>
      <c r="O7" s="53" t="s">
        <v>4</v>
      </c>
      <c r="P7" s="12" t="s">
        <v>18</v>
      </c>
    </row>
    <row r="8" spans="1:19" s="2" customFormat="1" ht="33.75" customHeight="1" x14ac:dyDescent="0.25">
      <c r="A8" s="96"/>
      <c r="B8" s="96"/>
      <c r="C8" s="96"/>
      <c r="D8" s="60"/>
      <c r="E8" s="61"/>
      <c r="F8" s="60"/>
      <c r="G8" s="62" t="s">
        <v>24</v>
      </c>
      <c r="H8" s="63"/>
      <c r="I8" s="3"/>
      <c r="J8" s="1"/>
      <c r="K8" s="86">
        <f>COUNT(J8:J19)</f>
        <v>0</v>
      </c>
      <c r="L8" s="8" t="str">
        <f>IF($K$8=2,ROUND(AVERAGE(J9),2),IF($K$8=3,ROUND(AVERAGE(J9:J10),2),IF($K$8=4,ROUND(AVERAGE(J9:J11),2),IF($K$8=5,ROUND(AVERAGE(J9:J12),2),IF($K$8=6,ROUND(AVERAGE(J9:J13),2),IF($K$8=7,ROUND(AVERAGE(J9:J14),2),IF($K$8=8,ROUND(AVERAGE(J9:J15),2),IF($K$8=9,ROUND(AVERAGE(J9:J16),2),IF($K$8=10,ROUND(AVERAGE(J9:J17),2),IF($K$8=11,ROUND(AVERAGE(J9:J18),2),IF($K$8=12,ROUND(AVERAGE(J9:J19),2),IF($K$8&lt;3,"",""))))))))))))</f>
        <v/>
      </c>
      <c r="M8" s="64" t="str">
        <f>IF(OR($K$8&lt;2,J8=""),"",(ROUNDDOWN(J8/L8,2)))</f>
        <v/>
      </c>
      <c r="N8" s="65"/>
      <c r="O8" s="9" t="str">
        <f>IF(M8="","",IF(AND(M8&gt;=30%,M8&lt;=100%),"EXEQUÍVEL",IF(AND(M8&gt;100%,M8&lt;=130%),"ACEITÁVEL",IF(AND(M8&gt;0.01%,M8&lt;30%),"INEXEQUÍVEL",IF(M8&gt;130%,"EXCESSIVAMENTE ELEVADO","")))))</f>
        <v/>
      </c>
      <c r="P8" s="1" t="str">
        <f>IF(O8="","",IF(OR(O8="INEXEQUÍVEL",O8="EXCESSIVAMENTE ELEVADO"),"",J8))</f>
        <v/>
      </c>
    </row>
    <row r="9" spans="1:19" s="2" customFormat="1" ht="33.75" customHeight="1" x14ac:dyDescent="0.25">
      <c r="A9" s="96"/>
      <c r="B9" s="96"/>
      <c r="C9" s="96"/>
      <c r="D9" s="60"/>
      <c r="E9" s="61"/>
      <c r="F9" s="60"/>
      <c r="G9" s="62"/>
      <c r="H9" s="63"/>
      <c r="I9" s="3"/>
      <c r="J9" s="1"/>
      <c r="K9" s="87"/>
      <c r="L9" s="8" t="str">
        <f>IF($K$8=2,ROUND(AVERAGE(J8),2),IF($K$8=3,ROUND(AVERAGE(J8,J10),2),IF($K$8=4,ROUND(AVERAGE(J8,J10:J11),2),IF($K$8=5,ROUND(AVERAGE(J8,J10:J12),2),IF($K$8=6,ROUND(AVERAGE(J8,J10:J13),2),IF($K$8=7,ROUND(AVERAGE(J8,J10:J14),2),IF($K$8=8,ROUND(AVERAGE(J8,J10:J15),2),IF($K$8=9,ROUND(AVERAGE(J8,J10:J16),2),IF($K$8=10,ROUND(AVERAGE(J8,J10:J17),2),IF($K$8=11,ROUND(AVERAGE(J8,J10:J18),2),IF($K$8=12,ROUND(AVERAGE(J8,J10:J19),2),IF($K$8&lt;3,"",""))))))))))))</f>
        <v/>
      </c>
      <c r="M9" s="64" t="str">
        <f t="shared" ref="M9:M19" si="0">IF(OR($K$8&lt;2,J9=""),"",(ROUNDDOWN(J9/L9,2)))</f>
        <v/>
      </c>
      <c r="N9" s="65"/>
      <c r="O9" s="9" t="str">
        <f t="shared" ref="O9:O19" si="1">IF(M9="","",IF(AND(M9&gt;=30%,M9&lt;=100%),"EXEQUÍVEL",IF(AND(M9&gt;100%,M9&lt;=130%),"ACEITÁVEL",IF(AND(M9&gt;0.01%,M9&lt;30%),"INEXEQUÍVEL",IF(M9&gt;130%,"EXCESSIVAMENTE ELEVADO","")))))</f>
        <v/>
      </c>
      <c r="P9" s="1" t="str">
        <f t="shared" ref="P9:P19" si="2">IF(O9="","",IF(OR(O9="INEXEQUÍVEL",O9="EXCESSIVAMENTE ELEVADO"),"",J9))</f>
        <v/>
      </c>
    </row>
    <row r="10" spans="1:19" s="2" customFormat="1" ht="33.75" customHeight="1" x14ac:dyDescent="0.25">
      <c r="A10" s="96"/>
      <c r="B10" s="96"/>
      <c r="C10" s="96"/>
      <c r="D10" s="60"/>
      <c r="E10" s="61"/>
      <c r="F10" s="60"/>
      <c r="G10" s="62"/>
      <c r="H10" s="63"/>
      <c r="I10" s="3"/>
      <c r="J10" s="1"/>
      <c r="K10" s="87"/>
      <c r="L10" s="8" t="str">
        <f>IF($K$8=3,ROUND(AVERAGE(J8:J9),2),IF($K$8=4,ROUND(AVERAGE(J8:J9,J11),2),IF($K$8=5,ROUND(AVERAGE(J8:J9,J11:J12),2),IF($K$8=6,ROUND(AVERAGE(J8:J9,J11:J13),2),IF($K$8=7,ROUND(AVERAGE(J8:J9,J11:J14),2),IF($K$8=8,ROUND(AVERAGE(J8:J9,J11:J15),2),IF($K$8=9,ROUND(AVERAGE(J8:J9,J11:J16),2),IF($K$8=10,ROUND(AVERAGE(J8:J9,J11:J17),2),IF($K$8=11,ROUND(AVERAGE(J8:J9,J11:J18),2),IF($K$8=12,ROUND(AVERAGE(J8:J9,J11:J19),2),IF($K$8&lt;3,"","")))))))))))</f>
        <v/>
      </c>
      <c r="M10" s="64" t="str">
        <f t="shared" si="0"/>
        <v/>
      </c>
      <c r="N10" s="65"/>
      <c r="O10" s="9" t="str">
        <f t="shared" si="1"/>
        <v/>
      </c>
      <c r="P10" s="1" t="str">
        <f t="shared" si="2"/>
        <v/>
      </c>
      <c r="S10" s="4"/>
    </row>
    <row r="11" spans="1:19" s="2" customFormat="1" ht="33.75" customHeight="1" x14ac:dyDescent="0.25">
      <c r="A11" s="96"/>
      <c r="B11" s="96"/>
      <c r="C11" s="96"/>
      <c r="D11" s="60"/>
      <c r="E11" s="61"/>
      <c r="F11" s="60"/>
      <c r="G11" s="62"/>
      <c r="H11" s="63"/>
      <c r="I11" s="3"/>
      <c r="J11" s="1"/>
      <c r="K11" s="87"/>
      <c r="L11" s="8" t="str">
        <f>IF($K$8=4,ROUND(AVERAGE(J8:J10),2),IF($K$8=5,ROUND(AVERAGE(J8:J10,J12),2),IF($K$8=6,ROUND(AVERAGE(J8:J10,J12:J13),2),IF($K$8=7,ROUND(AVERAGE(J8:J10,J12:J14),2),IF($K$8=8,ROUND(AVERAGE(J8:J10,J12:J15),2),IF($K$8=9,ROUND(AVERAGE(J8:J10,J12:J16),2),IF($K$8=10,ROUND(AVERAGE(J8:J10,J12:J17),2),IF($K$8=11,ROUND(AVERAGE(J8:J10,J12:J18),2),IF($K$8=12,ROUND(AVERAGE(J8:J10,J12:J19),2),IF($K$8&lt;3,"",""))))))))))</f>
        <v/>
      </c>
      <c r="M11" s="64" t="str">
        <f t="shared" si="0"/>
        <v/>
      </c>
      <c r="N11" s="65"/>
      <c r="O11" s="9" t="str">
        <f t="shared" si="1"/>
        <v/>
      </c>
      <c r="P11" s="1" t="str">
        <f t="shared" si="2"/>
        <v/>
      </c>
    </row>
    <row r="12" spans="1:19" s="2" customFormat="1" ht="33.75" customHeight="1" x14ac:dyDescent="0.25">
      <c r="A12" s="96"/>
      <c r="B12" s="96"/>
      <c r="C12" s="96"/>
      <c r="D12" s="60"/>
      <c r="E12" s="61"/>
      <c r="F12" s="60"/>
      <c r="G12" s="62"/>
      <c r="H12" s="63"/>
      <c r="I12" s="3"/>
      <c r="J12" s="1"/>
      <c r="K12" s="87"/>
      <c r="L12" s="8" t="str">
        <f>IF($K$8=5,ROUND(AVERAGE(J8:J11),2),IF($K$8=6,ROUND(AVERAGE(J8:J11,J13),2),IF($K$8=7,ROUND(AVERAGE(J8:J11,J13:J14),2),IF($K$8=8,ROUND(AVERAGE(J8:J11,J13:J15),2),IF($K$8=9,ROUND(AVERAGE(J8:J11,J13:J16),2),IF($K$8=10,ROUND(AVERAGE(J8:J11,J13:J17),2),IF($K$8=11,ROUND(AVERAGE(J8:J11,J13:J18),2),IF($K$8=12,ROUND(AVERAGE(J8:J11,J13:J19),2),IF($K$8&lt;3,"","")))))))))</f>
        <v/>
      </c>
      <c r="M12" s="64" t="str">
        <f t="shared" si="0"/>
        <v/>
      </c>
      <c r="N12" s="65"/>
      <c r="O12" s="9" t="str">
        <f t="shared" si="1"/>
        <v/>
      </c>
      <c r="P12" s="1" t="str">
        <f t="shared" si="2"/>
        <v/>
      </c>
    </row>
    <row r="13" spans="1:19" s="2" customFormat="1" ht="33.75" customHeight="1" x14ac:dyDescent="0.25">
      <c r="A13" s="96"/>
      <c r="B13" s="96"/>
      <c r="C13" s="96"/>
      <c r="D13" s="60"/>
      <c r="E13" s="61"/>
      <c r="F13" s="60"/>
      <c r="G13" s="62"/>
      <c r="H13" s="63"/>
      <c r="I13" s="3"/>
      <c r="J13" s="1"/>
      <c r="K13" s="87"/>
      <c r="L13" s="8" t="str">
        <f>IF($K$8=6,ROUND(AVERAGE(J8:J12),2),IF($K$8=7,ROUND(AVERAGE(J8:J12,J14),2),IF($K$8=8,ROUND(AVERAGE(J8:J12,J14:J15),2),IF($K$8=9,ROUND(AVERAGE(J8:J12,J14:J16),2),IF($K$8=10,ROUND(AVERAGE(J8:J12,J14:J17),2),IF($K$8=11,ROUND(AVERAGE(J8:J12,J14:J18),2),IF($K$8=12,ROUND(AVERAGE(J8:J12,J14:J19),2),IF($K$8&lt;3,"",""))))))))</f>
        <v/>
      </c>
      <c r="M13" s="64" t="str">
        <f t="shared" si="0"/>
        <v/>
      </c>
      <c r="N13" s="65"/>
      <c r="O13" s="9" t="str">
        <f t="shared" si="1"/>
        <v/>
      </c>
      <c r="P13" s="1" t="str">
        <f t="shared" si="2"/>
        <v/>
      </c>
    </row>
    <row r="14" spans="1:19" s="2" customFormat="1" ht="33.75" customHeight="1" x14ac:dyDescent="0.25">
      <c r="A14" s="96"/>
      <c r="B14" s="96"/>
      <c r="C14" s="96"/>
      <c r="D14" s="60"/>
      <c r="E14" s="61"/>
      <c r="F14" s="60"/>
      <c r="G14" s="62"/>
      <c r="H14" s="63"/>
      <c r="I14" s="3"/>
      <c r="J14" s="1"/>
      <c r="K14" s="87"/>
      <c r="L14" s="8" t="str">
        <f>IF($K$8=7,ROUND(AVERAGE(J8:J13),2),IF($K$8=8,ROUND(AVERAGE(J8:J13,J15),2),IF($K$8=9,ROUND(AVERAGE(J8:J13,J16),2),IF($K$8=10,ROUND(AVERAGE(J8:J13,J17),2),IF($K$8=11,ROUND(AVERAGE(J8:J13,J15:J18),2),IF($K$8=12,ROUND(AVERAGE(J8:J13,J15:J19),2),IF($K$8&lt;3,"","")))))))</f>
        <v/>
      </c>
      <c r="M14" s="64" t="str">
        <f t="shared" si="0"/>
        <v/>
      </c>
      <c r="N14" s="65"/>
      <c r="O14" s="9" t="str">
        <f t="shared" si="1"/>
        <v/>
      </c>
      <c r="P14" s="1" t="str">
        <f t="shared" si="2"/>
        <v/>
      </c>
    </row>
    <row r="15" spans="1:19" s="2" customFormat="1" ht="33.75" customHeight="1" x14ac:dyDescent="0.25">
      <c r="A15" s="96"/>
      <c r="B15" s="96"/>
      <c r="C15" s="96"/>
      <c r="D15" s="60"/>
      <c r="E15" s="61"/>
      <c r="F15" s="60"/>
      <c r="G15" s="62"/>
      <c r="H15" s="63"/>
      <c r="I15" s="3"/>
      <c r="J15" s="1"/>
      <c r="K15" s="87"/>
      <c r="L15" s="8" t="str">
        <f>IF($K$8=8,ROUND(AVERAGE(J8:J14),2),IF($K$8=9,ROUND(AVERAGE(J8:J14,J16,J17),2),IF($K$8=10,ROUND(AVERAGE(J8:J14,J16:J17),2),IF($K$8=11,ROUND(AVERAGE(J8:J14,J16:J18),2),IF($K$8=12,ROUND(AVERAGE(J8:J14,J16:J19),2),IF($K$8&lt;3,"",""))))))</f>
        <v/>
      </c>
      <c r="M15" s="64" t="str">
        <f t="shared" si="0"/>
        <v/>
      </c>
      <c r="N15" s="65"/>
      <c r="O15" s="9" t="str">
        <f t="shared" si="1"/>
        <v/>
      </c>
      <c r="P15" s="1" t="str">
        <f t="shared" si="2"/>
        <v/>
      </c>
    </row>
    <row r="16" spans="1:19" s="2" customFormat="1" ht="33.75" customHeight="1" x14ac:dyDescent="0.25">
      <c r="A16" s="96"/>
      <c r="B16" s="96"/>
      <c r="C16" s="96"/>
      <c r="D16" s="60"/>
      <c r="E16" s="61"/>
      <c r="F16" s="60"/>
      <c r="G16" s="62"/>
      <c r="H16" s="63"/>
      <c r="I16" s="3"/>
      <c r="J16" s="1"/>
      <c r="K16" s="87"/>
      <c r="L16" s="8" t="str">
        <f>IF($K$8=9,ROUND(AVERAGE(J8:J15),2),IF($K$8=10,ROUND(AVERAGE(J8:J15,J17),2),IF($K$8=11,ROUND(AVERAGE(J8:J15,J17:J18),2),IF($K$8=12,ROUND(AVERAGE(J8:J15,J17:J19),2),IF($K$8&lt;3,"","")))))</f>
        <v/>
      </c>
      <c r="M16" s="64" t="str">
        <f t="shared" si="0"/>
        <v/>
      </c>
      <c r="N16" s="65"/>
      <c r="O16" s="9" t="str">
        <f t="shared" si="1"/>
        <v/>
      </c>
      <c r="P16" s="1" t="str">
        <f t="shared" si="2"/>
        <v/>
      </c>
    </row>
    <row r="17" spans="1:16" s="2" customFormat="1" ht="33.75" customHeight="1" x14ac:dyDescent="0.25">
      <c r="A17" s="96"/>
      <c r="B17" s="96"/>
      <c r="C17" s="96"/>
      <c r="D17" s="60"/>
      <c r="E17" s="61"/>
      <c r="F17" s="60"/>
      <c r="G17" s="62"/>
      <c r="H17" s="63"/>
      <c r="I17" s="3"/>
      <c r="J17" s="1"/>
      <c r="K17" s="87"/>
      <c r="L17" s="8" t="str">
        <f>IF($K$8=10,ROUND(AVERAGE(J8:J16),2),IF($K$8=11,ROUND(AVERAGE(J8:J16,J18),2),IF($K$8=12,ROUND(AVERAGE(J8:J16,J18:J19),2),IF($K$8&lt;3,"",""))))</f>
        <v/>
      </c>
      <c r="M17" s="64" t="str">
        <f t="shared" si="0"/>
        <v/>
      </c>
      <c r="N17" s="65"/>
      <c r="O17" s="9" t="str">
        <f t="shared" si="1"/>
        <v/>
      </c>
      <c r="P17" s="1" t="str">
        <f t="shared" si="2"/>
        <v/>
      </c>
    </row>
    <row r="18" spans="1:16" s="2" customFormat="1" ht="33.75" customHeight="1" x14ac:dyDescent="0.25">
      <c r="A18" s="96"/>
      <c r="B18" s="96"/>
      <c r="C18" s="96"/>
      <c r="D18" s="60"/>
      <c r="E18" s="61"/>
      <c r="F18" s="60"/>
      <c r="G18" s="62"/>
      <c r="H18" s="63"/>
      <c r="I18" s="3"/>
      <c r="J18" s="1"/>
      <c r="K18" s="87"/>
      <c r="L18" s="8" t="str">
        <f>IF($K$8=11,ROUND(AVERAGE(J8:J17),2),IF($K$8=12,ROUND(AVERAGE(J8:J17,J19),2),IF($K$8&lt;3,"","")))</f>
        <v/>
      </c>
      <c r="M18" s="64" t="str">
        <f t="shared" si="0"/>
        <v/>
      </c>
      <c r="N18" s="65"/>
      <c r="O18" s="9" t="str">
        <f t="shared" si="1"/>
        <v/>
      </c>
      <c r="P18" s="1" t="str">
        <f t="shared" si="2"/>
        <v/>
      </c>
    </row>
    <row r="19" spans="1:16" s="2" customFormat="1" ht="33.75" customHeight="1" x14ac:dyDescent="0.25">
      <c r="A19" s="96"/>
      <c r="B19" s="96"/>
      <c r="C19" s="96"/>
      <c r="D19" s="60"/>
      <c r="E19" s="61"/>
      <c r="F19" s="60"/>
      <c r="G19" s="62"/>
      <c r="H19" s="63"/>
      <c r="I19" s="3"/>
      <c r="J19" s="1"/>
      <c r="K19" s="88"/>
      <c r="L19" s="8" t="str">
        <f>IF($K$8=12,ROUND(AVERAGE(J8:J18),2),IF($K$8&lt;3,"",""))</f>
        <v/>
      </c>
      <c r="M19" s="64" t="str">
        <f t="shared" si="0"/>
        <v/>
      </c>
      <c r="N19" s="65"/>
      <c r="O19" s="9" t="str">
        <f t="shared" si="1"/>
        <v/>
      </c>
      <c r="P19" s="1" t="str">
        <f t="shared" si="2"/>
        <v/>
      </c>
    </row>
    <row r="20" spans="1:16" s="2" customFormat="1" ht="7.5" customHeight="1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  <row r="21" spans="1:16" s="2" customFormat="1" ht="22.5" customHeight="1" x14ac:dyDescent="0.25">
      <c r="A21" s="92" t="s">
        <v>36</v>
      </c>
      <c r="B21" s="92"/>
      <c r="C21" s="92"/>
      <c r="D21" s="92"/>
      <c r="E21" s="92"/>
      <c r="F21" s="92"/>
      <c r="G21" s="56"/>
      <c r="H21" s="67"/>
      <c r="I21" s="67"/>
      <c r="J21" s="67"/>
      <c r="K21" s="67"/>
      <c r="L21" s="67"/>
      <c r="M21" s="68" t="s">
        <v>21</v>
      </c>
      <c r="N21" s="69"/>
      <c r="O21" s="14" t="str">
        <f>IF($P$21=0,"",$P$21)</f>
        <v/>
      </c>
      <c r="P21" s="13">
        <f>COUNT(P8:P19)</f>
        <v>0</v>
      </c>
    </row>
    <row r="22" spans="1:16" s="2" customFormat="1" ht="22.5" customHeight="1" x14ac:dyDescent="0.25">
      <c r="A22" s="90" t="s">
        <v>20</v>
      </c>
      <c r="B22" s="90"/>
      <c r="C22" s="90"/>
      <c r="D22" s="90"/>
      <c r="E22" s="90"/>
      <c r="F22" s="90"/>
      <c r="G22" s="56"/>
      <c r="H22" s="67"/>
      <c r="I22" s="67"/>
      <c r="J22" s="67"/>
      <c r="K22" s="67"/>
      <c r="L22" s="67"/>
      <c r="M22" s="66"/>
      <c r="N22" s="66"/>
      <c r="O22" s="66"/>
    </row>
    <row r="23" spans="1:16" s="2" customFormat="1" ht="22.5" customHeight="1" x14ac:dyDescent="0.25">
      <c r="A23" s="90"/>
      <c r="B23" s="90"/>
      <c r="C23" s="90"/>
      <c r="D23" s="90"/>
      <c r="E23" s="90"/>
      <c r="F23" s="90"/>
      <c r="G23" s="54" t="str">
        <f>IF(OR($J$8="",$P$21&gt;=3),"","NECESSÁRIO JUSTIFICAR NOS AUTOS A DETERMINAÇÃO DE PREÇO ESTIMADO COM BASE EM MENOS DE 3 (TRÊS) PREÇOS VÁLIDOS (Art. 6º, § 5º da IN SEGES/ME nº 65/2021)")</f>
        <v/>
      </c>
      <c r="H23" s="55"/>
      <c r="I23" s="55"/>
      <c r="J23" s="55"/>
      <c r="K23" s="55"/>
      <c r="L23" s="55"/>
      <c r="M23" s="55"/>
      <c r="N23" s="55"/>
      <c r="O23" s="55"/>
    </row>
    <row r="24" spans="1:16" s="2" customFormat="1" ht="22.5" customHeight="1" x14ac:dyDescent="0.25">
      <c r="A24" s="90"/>
      <c r="B24" s="90"/>
      <c r="C24" s="90"/>
      <c r="D24" s="90"/>
      <c r="E24" s="90"/>
      <c r="F24" s="90"/>
      <c r="G24" s="56"/>
      <c r="H24" s="73"/>
      <c r="I24" s="71"/>
      <c r="J24" s="71"/>
      <c r="K24" s="71"/>
      <c r="L24" s="71"/>
      <c r="M24" s="71"/>
      <c r="N24" s="71"/>
      <c r="O24" s="71"/>
    </row>
    <row r="25" spans="1:16" s="2" customFormat="1" ht="11.25" customHeight="1" x14ac:dyDescent="0.25">
      <c r="A25" s="90"/>
      <c r="B25" s="90"/>
      <c r="C25" s="90"/>
      <c r="D25" s="90"/>
      <c r="E25" s="90"/>
      <c r="F25" s="90"/>
      <c r="G25" s="56"/>
      <c r="H25" s="73"/>
      <c r="I25" s="71"/>
      <c r="J25" s="71"/>
      <c r="K25" s="71"/>
      <c r="L25" s="71"/>
      <c r="M25" s="71"/>
      <c r="N25" s="71"/>
      <c r="O25" s="71"/>
    </row>
    <row r="26" spans="1:16" s="2" customFormat="1" ht="11.25" customHeight="1" x14ac:dyDescent="0.25">
      <c r="A26" s="74" t="s">
        <v>32</v>
      </c>
      <c r="B26" s="75"/>
      <c r="C26" s="75"/>
      <c r="D26" s="75"/>
      <c r="E26" s="75"/>
      <c r="F26" s="76"/>
      <c r="G26" s="56"/>
      <c r="H26" s="73"/>
      <c r="I26" s="71"/>
      <c r="J26" s="71"/>
      <c r="K26" s="71"/>
      <c r="L26" s="71"/>
      <c r="M26" s="71"/>
      <c r="N26" s="71"/>
      <c r="O26" s="71"/>
    </row>
    <row r="27" spans="1:16" s="2" customFormat="1" ht="11.25" customHeight="1" x14ac:dyDescent="0.25">
      <c r="A27" s="77"/>
      <c r="B27" s="78"/>
      <c r="C27" s="78"/>
      <c r="D27" s="78"/>
      <c r="E27" s="78"/>
      <c r="F27" s="79"/>
      <c r="G27" s="56"/>
      <c r="H27" s="73"/>
      <c r="I27" s="72"/>
      <c r="J27" s="72"/>
      <c r="K27" s="72"/>
      <c r="L27" s="72"/>
      <c r="M27" s="72"/>
      <c r="N27" s="72"/>
      <c r="O27" s="72"/>
    </row>
    <row r="28" spans="1:16" ht="18.75" customHeight="1" x14ac:dyDescent="0.2">
      <c r="A28" s="85" t="s">
        <v>13</v>
      </c>
      <c r="B28" s="85"/>
      <c r="C28" s="85"/>
      <c r="D28" s="85"/>
      <c r="E28" s="85"/>
      <c r="F28" s="11" t="str">
        <f>IF($P$21&lt;2,"",_xlfn.STDEV.S(P8:P19)/ROUND(AVERAGE(P8:P19),2))</f>
        <v/>
      </c>
      <c r="G28" s="56"/>
      <c r="H28" s="73"/>
      <c r="I28" s="81" t="s">
        <v>27</v>
      </c>
      <c r="J28" s="82"/>
      <c r="K28" s="82"/>
      <c r="L28" s="82"/>
      <c r="M28" s="82"/>
      <c r="N28" s="82"/>
      <c r="O28" s="83"/>
    </row>
    <row r="29" spans="1:16" ht="18.75" customHeight="1" x14ac:dyDescent="0.2">
      <c r="A29" s="85" t="s">
        <v>19</v>
      </c>
      <c r="B29" s="85"/>
      <c r="C29" s="85"/>
      <c r="D29" s="85"/>
      <c r="E29" s="85"/>
      <c r="F29" s="10" t="str">
        <f>IF($P$21=0,"",SMALL(P8:P19,1))</f>
        <v/>
      </c>
      <c r="G29" s="56"/>
      <c r="H29" s="73"/>
      <c r="I29" s="52" t="s">
        <v>28</v>
      </c>
      <c r="J29" s="57"/>
      <c r="K29" s="58"/>
      <c r="L29" s="58"/>
      <c r="M29" s="59"/>
      <c r="N29" s="18" t="s">
        <v>11</v>
      </c>
      <c r="O29" s="51"/>
    </row>
    <row r="30" spans="1:16" ht="18.75" customHeight="1" x14ac:dyDescent="0.2">
      <c r="A30" s="85" t="s">
        <v>14</v>
      </c>
      <c r="B30" s="85"/>
      <c r="C30" s="85"/>
      <c r="D30" s="85"/>
      <c r="E30" s="85"/>
      <c r="F30" s="10" t="str">
        <f>IF($F$28="","",ROUND(AVERAGE(P8:P19),2))</f>
        <v/>
      </c>
      <c r="G30" s="56"/>
      <c r="H30" s="73"/>
      <c r="I30" s="52" t="s">
        <v>28</v>
      </c>
      <c r="J30" s="57"/>
      <c r="K30" s="58"/>
      <c r="L30" s="58"/>
      <c r="M30" s="59"/>
      <c r="N30" s="18" t="s">
        <v>11</v>
      </c>
      <c r="O30" s="51"/>
    </row>
    <row r="31" spans="1:16" ht="18.75" customHeight="1" x14ac:dyDescent="0.2">
      <c r="A31" s="85" t="s">
        <v>15</v>
      </c>
      <c r="B31" s="85"/>
      <c r="C31" s="85"/>
      <c r="D31" s="85"/>
      <c r="E31" s="85"/>
      <c r="F31" s="10" t="str">
        <f>IF($F$28="","",ROUND(MEDIAN(P8:P19),2))</f>
        <v/>
      </c>
      <c r="G31" s="56"/>
      <c r="H31" s="73"/>
      <c r="I31" s="52" t="s">
        <v>28</v>
      </c>
      <c r="J31" s="57"/>
      <c r="K31" s="58"/>
      <c r="L31" s="58"/>
      <c r="M31" s="59"/>
      <c r="N31" s="18" t="s">
        <v>11</v>
      </c>
      <c r="O31" s="51"/>
    </row>
    <row r="32" spans="1:16" ht="67.5" customHeight="1" x14ac:dyDescent="0.2">
      <c r="A32" s="80" t="s">
        <v>22</v>
      </c>
      <c r="B32" s="80"/>
      <c r="C32" s="80"/>
      <c r="D32" s="80"/>
      <c r="E32" s="80"/>
      <c r="F32" s="80"/>
      <c r="G32" s="56"/>
      <c r="H32" s="73"/>
      <c r="I32" s="94"/>
      <c r="J32" s="94"/>
      <c r="K32" s="94"/>
      <c r="L32" s="94"/>
      <c r="M32" s="94"/>
      <c r="N32" s="94"/>
      <c r="O32" s="94"/>
    </row>
    <row r="33" spans="1:15" ht="18.75" customHeight="1" x14ac:dyDescent="0.2">
      <c r="A33" s="93" t="s">
        <v>26</v>
      </c>
      <c r="B33" s="93"/>
      <c r="C33" s="93"/>
      <c r="D33" s="93"/>
      <c r="E33" s="93"/>
      <c r="F33" s="10" t="str">
        <f>IF($F$28&lt;=1%,$F$29,IF(AND($F$28&gt;1%,$F$28&lt;=25%),$F$30,$F$31))</f>
        <v/>
      </c>
      <c r="G33" s="56"/>
      <c r="H33" s="73"/>
      <c r="I33" s="95"/>
      <c r="J33" s="95"/>
      <c r="K33" s="95"/>
      <c r="L33" s="95"/>
      <c r="M33" s="95"/>
      <c r="N33" s="95"/>
      <c r="O33" s="95"/>
    </row>
    <row r="34" spans="1:15" ht="7.5" customHeight="1" x14ac:dyDescent="0.2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</row>
    <row r="35" spans="1:15" s="7" customFormat="1" ht="15" customHeight="1" x14ac:dyDescent="0.2">
      <c r="A35" s="91" t="s">
        <v>35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1:15" ht="7.5" customHeight="1" x14ac:dyDescent="0.2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5" s="5" customFormat="1" ht="90" customHeight="1" x14ac:dyDescent="0.25">
      <c r="A37" s="89" t="s">
        <v>34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</sheetData>
  <sheetProtection algorithmName="SHA-512" hashValue="qRHbDaxlnPcfnUXwyzmj6M66SSWhgPwBV7yTriW+vIK3GMb2nQs1MWWzoJEBal5y9my9MOzQGbu1ZZhEIQV1Qg==" saltValue="xw/nhxiP+5Gd7W98owT74Q==" spinCount="100000" sheet="1" objects="1" scenarios="1"/>
  <mergeCells count="65">
    <mergeCell ref="C5:O5"/>
    <mergeCell ref="A1:O1"/>
    <mergeCell ref="A2:O2"/>
    <mergeCell ref="B3:O3"/>
    <mergeCell ref="B4:G4"/>
    <mergeCell ref="H4:O4"/>
    <mergeCell ref="A6:O6"/>
    <mergeCell ref="A7:C7"/>
    <mergeCell ref="G7:H7"/>
    <mergeCell ref="M7:N7"/>
    <mergeCell ref="A8:C19"/>
    <mergeCell ref="D8:D19"/>
    <mergeCell ref="E8:E19"/>
    <mergeCell ref="F8:F19"/>
    <mergeCell ref="G8:H8"/>
    <mergeCell ref="K8:K19"/>
    <mergeCell ref="M8:N8"/>
    <mergeCell ref="G9:H9"/>
    <mergeCell ref="M9:N9"/>
    <mergeCell ref="G10:H10"/>
    <mergeCell ref="M10:N10"/>
    <mergeCell ref="G12:H12"/>
    <mergeCell ref="M12:N12"/>
    <mergeCell ref="G13:H13"/>
    <mergeCell ref="M13:N13"/>
    <mergeCell ref="G11:H11"/>
    <mergeCell ref="M11:N11"/>
    <mergeCell ref="G14:H14"/>
    <mergeCell ref="M14:N14"/>
    <mergeCell ref="G15:H15"/>
    <mergeCell ref="M15:N15"/>
    <mergeCell ref="G16:H16"/>
    <mergeCell ref="M16:N16"/>
    <mergeCell ref="G17:H17"/>
    <mergeCell ref="M17:N17"/>
    <mergeCell ref="A21:F21"/>
    <mergeCell ref="G21:L22"/>
    <mergeCell ref="M21:N21"/>
    <mergeCell ref="A22:F25"/>
    <mergeCell ref="M22:O22"/>
    <mergeCell ref="G18:H18"/>
    <mergeCell ref="M18:N18"/>
    <mergeCell ref="G19:H19"/>
    <mergeCell ref="M19:N19"/>
    <mergeCell ref="A20:O20"/>
    <mergeCell ref="G23:O23"/>
    <mergeCell ref="G24:G33"/>
    <mergeCell ref="H24:H33"/>
    <mergeCell ref="I24:O27"/>
    <mergeCell ref="A26:F27"/>
    <mergeCell ref="A28:E28"/>
    <mergeCell ref="I28:O28"/>
    <mergeCell ref="A29:E29"/>
    <mergeCell ref="J29:M29"/>
    <mergeCell ref="A30:E30"/>
    <mergeCell ref="A34:O34"/>
    <mergeCell ref="A35:O35"/>
    <mergeCell ref="A36:O36"/>
    <mergeCell ref="A37:O37"/>
    <mergeCell ref="J30:M30"/>
    <mergeCell ref="A31:E31"/>
    <mergeCell ref="J31:M31"/>
    <mergeCell ref="A32:F32"/>
    <mergeCell ref="I32:O33"/>
    <mergeCell ref="A33:E33"/>
  </mergeCells>
  <conditionalFormatting sqref="O8:O19">
    <cfRule type="cellIs" dxfId="14" priority="3" operator="equal">
      <formula>"INEXEQUÍVEL"</formula>
    </cfRule>
    <cfRule type="cellIs" dxfId="13" priority="4" operator="equal">
      <formula>"EXCESSIVAMENTE ELEVADO"</formula>
    </cfRule>
    <cfRule type="cellIs" dxfId="12" priority="5" operator="equal">
      <formula>"EXEQUÍVEL"</formula>
    </cfRule>
    <cfRule type="cellIs" dxfId="11" priority="6" operator="equal">
      <formula>"ACEITÁVEL"</formula>
    </cfRule>
  </conditionalFormatting>
  <conditionalFormatting sqref="O21">
    <cfRule type="iconSet" priority="2">
      <iconSet iconSet="3Symbols2">
        <cfvo type="percent" val="0"/>
        <cfvo type="num" val="1"/>
        <cfvo type="num" val="3"/>
      </iconSet>
    </cfRule>
  </conditionalFormatting>
  <conditionalFormatting sqref="G23">
    <cfRule type="containsText" dxfId="10" priority="1" operator="containsText" text="NECESSÁRIO JUSTIFICAR NOS AUTOS A DETERMINAÇÃO DE PREÇO ESTIMADO COM BASE EM MENOS DE 3 (TRÊS) PREÇOS VÁLIDOS (Art. 6º, § 5º da IN SEGES/ME nº 65/2021)">
      <formula>NOT(ISERROR(SEARCH("NECESSÁRIO JUSTIFICAR NOS AUTOS A DETERMINAÇÃO DE PREÇO ESTIMADO COM BASE EM MENOS DE 3 (TRÊS) PREÇOS VÁLIDOS (Art. 6º, § 5º da IN SEGES/ME nº 65/2021)",G23)))</formula>
    </cfRule>
  </conditionalFormatting>
  <printOptions horizontalCentered="1"/>
  <pageMargins left="0.39370078740157483" right="0.39370078740157483" top="0.74803149606299213" bottom="0.55118110236220474" header="0.31496062992125984" footer="0.31496062992125984"/>
  <pageSetup paperSize="9" scale="60" orientation="landscape" r:id="rId1"/>
  <headerFooter>
    <oddHeader>&amp;L&amp;G&amp;C&amp;"Spranq eco sans,Negrito"&amp;10SERVIÇO PÚBLICO FEDERAL
UNIVERSIDADE FEDERAL DO SUL E SUDESTE DO PARÁ&amp;"-,Regular"&amp;11
&amp;"Spranq eco sans,Regular"&amp;10Emitido em &amp;D às &amp;T&amp;R&amp;G</oddHeader>
    <oddFooter>&amp;L&amp;"Spranq eco sans,Regular"&amp;8Diretoria de Compras, Contratos e Convênios (DCO/PROAD) – Setor de Contratações
Modelo de Mapa de Avaliação de Preços: Serviços
Atualização: dezembro/2022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AFFFA-AF5B-4BF4-B4FD-099252215982}">
  <dimension ref="A1:S37"/>
  <sheetViews>
    <sheetView showGridLines="0" zoomScaleNormal="100" zoomScaleSheetLayoutView="100" workbookViewId="0">
      <selection sqref="A1:O1"/>
    </sheetView>
  </sheetViews>
  <sheetFormatPr defaultRowHeight="11.25" x14ac:dyDescent="0.2"/>
  <cols>
    <col min="1" max="1" width="15" style="6" customWidth="1"/>
    <col min="2" max="2" width="6.7109375" style="6" customWidth="1"/>
    <col min="3" max="3" width="14.28515625" style="6" customWidth="1"/>
    <col min="4" max="4" width="8.7109375" style="5" customWidth="1"/>
    <col min="5" max="5" width="10.7109375" style="5" customWidth="1"/>
    <col min="6" max="6" width="16.7109375" style="5" customWidth="1"/>
    <col min="7" max="7" width="12.5703125" style="5" customWidth="1"/>
    <col min="8" max="8" width="63.7109375" style="5" customWidth="1"/>
    <col min="9" max="9" width="12.42578125" style="5" customWidth="1"/>
    <col min="10" max="10" width="14.140625" style="5" customWidth="1"/>
    <col min="11" max="11" width="12.140625" style="5" hidden="1" customWidth="1"/>
    <col min="12" max="12" width="19.28515625" style="5" customWidth="1"/>
    <col min="13" max="13" width="12.140625" style="5" customWidth="1"/>
    <col min="14" max="14" width="6.42578125" style="5" customWidth="1"/>
    <col min="15" max="15" width="18.7109375" style="5" customWidth="1"/>
    <col min="16" max="16" width="14" style="6" hidden="1" customWidth="1"/>
    <col min="17" max="16384" width="9.140625" style="6"/>
  </cols>
  <sheetData>
    <row r="1" spans="1:19" s="2" customFormat="1" ht="15.75" customHeight="1" x14ac:dyDescent="0.25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9" s="2" customFormat="1" ht="7.5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9" s="2" customFormat="1" ht="31.5" customHeight="1" x14ac:dyDescent="0.25">
      <c r="A3" s="17" t="s">
        <v>5</v>
      </c>
      <c r="B3" s="106" t="str">
        <f>IF('ITEM 1'!B3="","",'ITEM 1'!B3)</f>
        <v/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8"/>
    </row>
    <row r="4" spans="1:19" s="2" customFormat="1" ht="15" customHeight="1" x14ac:dyDescent="0.25">
      <c r="A4" s="17" t="s">
        <v>6</v>
      </c>
      <c r="B4" s="106" t="str">
        <f>IF('ITEM 1'!B4="","",'ITEM 1'!B4)</f>
        <v/>
      </c>
      <c r="C4" s="107"/>
      <c r="D4" s="107"/>
      <c r="E4" s="107"/>
      <c r="F4" s="107"/>
      <c r="G4" s="108"/>
      <c r="H4" s="102"/>
      <c r="I4" s="103"/>
      <c r="J4" s="103"/>
      <c r="K4" s="103"/>
      <c r="L4" s="103"/>
      <c r="M4" s="103"/>
      <c r="N4" s="103"/>
      <c r="O4" s="103"/>
    </row>
    <row r="5" spans="1:19" s="2" customFormat="1" ht="15" x14ac:dyDescent="0.25">
      <c r="A5" s="17" t="s">
        <v>2</v>
      </c>
      <c r="B5" s="16" t="str">
        <f>IF('ITEM 23'!B5="","",'ITEM 23'!B5+1)</f>
        <v/>
      </c>
      <c r="C5" s="104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9" s="2" customFormat="1" ht="7.5" customHeight="1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9" s="2" customFormat="1" ht="39" customHeight="1" x14ac:dyDescent="0.25">
      <c r="A7" s="68" t="s">
        <v>23</v>
      </c>
      <c r="B7" s="98"/>
      <c r="C7" s="69"/>
      <c r="D7" s="53" t="s">
        <v>33</v>
      </c>
      <c r="E7" s="53" t="s">
        <v>1</v>
      </c>
      <c r="F7" s="53" t="s">
        <v>0</v>
      </c>
      <c r="G7" s="68" t="s">
        <v>12</v>
      </c>
      <c r="H7" s="69"/>
      <c r="I7" s="53" t="s">
        <v>25</v>
      </c>
      <c r="J7" s="53" t="s">
        <v>3</v>
      </c>
      <c r="K7" s="53" t="s">
        <v>17</v>
      </c>
      <c r="L7" s="53" t="s">
        <v>30</v>
      </c>
      <c r="M7" s="68" t="s">
        <v>31</v>
      </c>
      <c r="N7" s="69"/>
      <c r="O7" s="53" t="s">
        <v>4</v>
      </c>
      <c r="P7" s="12" t="s">
        <v>18</v>
      </c>
    </row>
    <row r="8" spans="1:19" s="2" customFormat="1" ht="33.75" customHeight="1" x14ac:dyDescent="0.25">
      <c r="A8" s="96"/>
      <c r="B8" s="96"/>
      <c r="C8" s="96"/>
      <c r="D8" s="60"/>
      <c r="E8" s="61"/>
      <c r="F8" s="60"/>
      <c r="G8" s="62" t="s">
        <v>24</v>
      </c>
      <c r="H8" s="63"/>
      <c r="I8" s="3"/>
      <c r="J8" s="1"/>
      <c r="K8" s="86">
        <f>COUNT(J8:J19)</f>
        <v>0</v>
      </c>
      <c r="L8" s="8" t="str">
        <f>IF($K$8=2,ROUND(AVERAGE(J9),2),IF($K$8=3,ROUND(AVERAGE(J9:J10),2),IF($K$8=4,ROUND(AVERAGE(J9:J11),2),IF($K$8=5,ROUND(AVERAGE(J9:J12),2),IF($K$8=6,ROUND(AVERAGE(J9:J13),2),IF($K$8=7,ROUND(AVERAGE(J9:J14),2),IF($K$8=8,ROUND(AVERAGE(J9:J15),2),IF($K$8=9,ROUND(AVERAGE(J9:J16),2),IF($K$8=10,ROUND(AVERAGE(J9:J17),2),IF($K$8=11,ROUND(AVERAGE(J9:J18),2),IF($K$8=12,ROUND(AVERAGE(J9:J19),2),IF($K$8&lt;3,"",""))))))))))))</f>
        <v/>
      </c>
      <c r="M8" s="64" t="str">
        <f>IF(OR($K$8&lt;2,J8=""),"",(ROUNDDOWN(J8/L8,2)))</f>
        <v/>
      </c>
      <c r="N8" s="65"/>
      <c r="O8" s="9" t="str">
        <f>IF(M8="","",IF(AND(M8&gt;=30%,M8&lt;=100%),"EXEQUÍVEL",IF(AND(M8&gt;100%,M8&lt;=130%),"ACEITÁVEL",IF(AND(M8&gt;0.01%,M8&lt;30%),"INEXEQUÍVEL",IF(M8&gt;130%,"EXCESSIVAMENTE ELEVADO","")))))</f>
        <v/>
      </c>
      <c r="P8" s="1" t="str">
        <f>IF(O8="","",IF(OR(O8="INEXEQUÍVEL",O8="EXCESSIVAMENTE ELEVADO"),"",J8))</f>
        <v/>
      </c>
    </row>
    <row r="9" spans="1:19" s="2" customFormat="1" ht="33.75" customHeight="1" x14ac:dyDescent="0.25">
      <c r="A9" s="96"/>
      <c r="B9" s="96"/>
      <c r="C9" s="96"/>
      <c r="D9" s="60"/>
      <c r="E9" s="61"/>
      <c r="F9" s="60"/>
      <c r="G9" s="62"/>
      <c r="H9" s="63"/>
      <c r="I9" s="3"/>
      <c r="J9" s="1"/>
      <c r="K9" s="87"/>
      <c r="L9" s="8" t="str">
        <f>IF($K$8=2,ROUND(AVERAGE(J8),2),IF($K$8=3,ROUND(AVERAGE(J8,J10),2),IF($K$8=4,ROUND(AVERAGE(J8,J10:J11),2),IF($K$8=5,ROUND(AVERAGE(J8,J10:J12),2),IF($K$8=6,ROUND(AVERAGE(J8,J10:J13),2),IF($K$8=7,ROUND(AVERAGE(J8,J10:J14),2),IF($K$8=8,ROUND(AVERAGE(J8,J10:J15),2),IF($K$8=9,ROUND(AVERAGE(J8,J10:J16),2),IF($K$8=10,ROUND(AVERAGE(J8,J10:J17),2),IF($K$8=11,ROUND(AVERAGE(J8,J10:J18),2),IF($K$8=12,ROUND(AVERAGE(J8,J10:J19),2),IF($K$8&lt;3,"",""))))))))))))</f>
        <v/>
      </c>
      <c r="M9" s="64" t="str">
        <f t="shared" ref="M9:M19" si="0">IF(OR($K$8&lt;2,J9=""),"",(ROUNDDOWN(J9/L9,2)))</f>
        <v/>
      </c>
      <c r="N9" s="65"/>
      <c r="O9" s="9" t="str">
        <f t="shared" ref="O9:O19" si="1">IF(M9="","",IF(AND(M9&gt;=30%,M9&lt;=100%),"EXEQUÍVEL",IF(AND(M9&gt;100%,M9&lt;=130%),"ACEITÁVEL",IF(AND(M9&gt;0.01%,M9&lt;30%),"INEXEQUÍVEL",IF(M9&gt;130%,"EXCESSIVAMENTE ELEVADO","")))))</f>
        <v/>
      </c>
      <c r="P9" s="1" t="str">
        <f t="shared" ref="P9:P19" si="2">IF(O9="","",IF(OR(O9="INEXEQUÍVEL",O9="EXCESSIVAMENTE ELEVADO"),"",J9))</f>
        <v/>
      </c>
    </row>
    <row r="10" spans="1:19" s="2" customFormat="1" ht="33.75" customHeight="1" x14ac:dyDescent="0.25">
      <c r="A10" s="96"/>
      <c r="B10" s="96"/>
      <c r="C10" s="96"/>
      <c r="D10" s="60"/>
      <c r="E10" s="61"/>
      <c r="F10" s="60"/>
      <c r="G10" s="62"/>
      <c r="H10" s="63"/>
      <c r="I10" s="3"/>
      <c r="J10" s="1"/>
      <c r="K10" s="87"/>
      <c r="L10" s="8" t="str">
        <f>IF($K$8=3,ROUND(AVERAGE(J8:J9),2),IF($K$8=4,ROUND(AVERAGE(J8:J9,J11),2),IF($K$8=5,ROUND(AVERAGE(J8:J9,J11:J12),2),IF($K$8=6,ROUND(AVERAGE(J8:J9,J11:J13),2),IF($K$8=7,ROUND(AVERAGE(J8:J9,J11:J14),2),IF($K$8=8,ROUND(AVERAGE(J8:J9,J11:J15),2),IF($K$8=9,ROUND(AVERAGE(J8:J9,J11:J16),2),IF($K$8=10,ROUND(AVERAGE(J8:J9,J11:J17),2),IF($K$8=11,ROUND(AVERAGE(J8:J9,J11:J18),2),IF($K$8=12,ROUND(AVERAGE(J8:J9,J11:J19),2),IF($K$8&lt;3,"","")))))))))))</f>
        <v/>
      </c>
      <c r="M10" s="64" t="str">
        <f t="shared" si="0"/>
        <v/>
      </c>
      <c r="N10" s="65"/>
      <c r="O10" s="9" t="str">
        <f t="shared" si="1"/>
        <v/>
      </c>
      <c r="P10" s="1" t="str">
        <f t="shared" si="2"/>
        <v/>
      </c>
      <c r="S10" s="4"/>
    </row>
    <row r="11" spans="1:19" s="2" customFormat="1" ht="33.75" customHeight="1" x14ac:dyDescent="0.25">
      <c r="A11" s="96"/>
      <c r="B11" s="96"/>
      <c r="C11" s="96"/>
      <c r="D11" s="60"/>
      <c r="E11" s="61"/>
      <c r="F11" s="60"/>
      <c r="G11" s="62"/>
      <c r="H11" s="63"/>
      <c r="I11" s="3"/>
      <c r="J11" s="1"/>
      <c r="K11" s="87"/>
      <c r="L11" s="8" t="str">
        <f>IF($K$8=4,ROUND(AVERAGE(J8:J10),2),IF($K$8=5,ROUND(AVERAGE(J8:J10,J12),2),IF($K$8=6,ROUND(AVERAGE(J8:J10,J12:J13),2),IF($K$8=7,ROUND(AVERAGE(J8:J10,J12:J14),2),IF($K$8=8,ROUND(AVERAGE(J8:J10,J12:J15),2),IF($K$8=9,ROUND(AVERAGE(J8:J10,J12:J16),2),IF($K$8=10,ROUND(AVERAGE(J8:J10,J12:J17),2),IF($K$8=11,ROUND(AVERAGE(J8:J10,J12:J18),2),IF($K$8=12,ROUND(AVERAGE(J8:J10,J12:J19),2),IF($K$8&lt;3,"",""))))))))))</f>
        <v/>
      </c>
      <c r="M11" s="64" t="str">
        <f t="shared" si="0"/>
        <v/>
      </c>
      <c r="N11" s="65"/>
      <c r="O11" s="9" t="str">
        <f t="shared" si="1"/>
        <v/>
      </c>
      <c r="P11" s="1" t="str">
        <f t="shared" si="2"/>
        <v/>
      </c>
    </row>
    <row r="12" spans="1:19" s="2" customFormat="1" ht="33.75" customHeight="1" x14ac:dyDescent="0.25">
      <c r="A12" s="96"/>
      <c r="B12" s="96"/>
      <c r="C12" s="96"/>
      <c r="D12" s="60"/>
      <c r="E12" s="61"/>
      <c r="F12" s="60"/>
      <c r="G12" s="62"/>
      <c r="H12" s="63"/>
      <c r="I12" s="3"/>
      <c r="J12" s="1"/>
      <c r="K12" s="87"/>
      <c r="L12" s="8" t="str">
        <f>IF($K$8=5,ROUND(AVERAGE(J8:J11),2),IF($K$8=6,ROUND(AVERAGE(J8:J11,J13),2),IF($K$8=7,ROUND(AVERAGE(J8:J11,J13:J14),2),IF($K$8=8,ROUND(AVERAGE(J8:J11,J13:J15),2),IF($K$8=9,ROUND(AVERAGE(J8:J11,J13:J16),2),IF($K$8=10,ROUND(AVERAGE(J8:J11,J13:J17),2),IF($K$8=11,ROUND(AVERAGE(J8:J11,J13:J18),2),IF($K$8=12,ROUND(AVERAGE(J8:J11,J13:J19),2),IF($K$8&lt;3,"","")))))))))</f>
        <v/>
      </c>
      <c r="M12" s="64" t="str">
        <f t="shared" si="0"/>
        <v/>
      </c>
      <c r="N12" s="65"/>
      <c r="O12" s="9" t="str">
        <f t="shared" si="1"/>
        <v/>
      </c>
      <c r="P12" s="1" t="str">
        <f t="shared" si="2"/>
        <v/>
      </c>
    </row>
    <row r="13" spans="1:19" s="2" customFormat="1" ht="33.75" customHeight="1" x14ac:dyDescent="0.25">
      <c r="A13" s="96"/>
      <c r="B13" s="96"/>
      <c r="C13" s="96"/>
      <c r="D13" s="60"/>
      <c r="E13" s="61"/>
      <c r="F13" s="60"/>
      <c r="G13" s="62"/>
      <c r="H13" s="63"/>
      <c r="I13" s="3"/>
      <c r="J13" s="1"/>
      <c r="K13" s="87"/>
      <c r="L13" s="8" t="str">
        <f>IF($K$8=6,ROUND(AVERAGE(J8:J12),2),IF($K$8=7,ROUND(AVERAGE(J8:J12,J14),2),IF($K$8=8,ROUND(AVERAGE(J8:J12,J14:J15),2),IF($K$8=9,ROUND(AVERAGE(J8:J12,J14:J16),2),IF($K$8=10,ROUND(AVERAGE(J8:J12,J14:J17),2),IF($K$8=11,ROUND(AVERAGE(J8:J12,J14:J18),2),IF($K$8=12,ROUND(AVERAGE(J8:J12,J14:J19),2),IF($K$8&lt;3,"",""))))))))</f>
        <v/>
      </c>
      <c r="M13" s="64" t="str">
        <f t="shared" si="0"/>
        <v/>
      </c>
      <c r="N13" s="65"/>
      <c r="O13" s="9" t="str">
        <f t="shared" si="1"/>
        <v/>
      </c>
      <c r="P13" s="1" t="str">
        <f t="shared" si="2"/>
        <v/>
      </c>
    </row>
    <row r="14" spans="1:19" s="2" customFormat="1" ht="33.75" customHeight="1" x14ac:dyDescent="0.25">
      <c r="A14" s="96"/>
      <c r="B14" s="96"/>
      <c r="C14" s="96"/>
      <c r="D14" s="60"/>
      <c r="E14" s="61"/>
      <c r="F14" s="60"/>
      <c r="G14" s="62"/>
      <c r="H14" s="63"/>
      <c r="I14" s="3"/>
      <c r="J14" s="1"/>
      <c r="K14" s="87"/>
      <c r="L14" s="8" t="str">
        <f>IF($K$8=7,ROUND(AVERAGE(J8:J13),2),IF($K$8=8,ROUND(AVERAGE(J8:J13,J15),2),IF($K$8=9,ROUND(AVERAGE(J8:J13,J16),2),IF($K$8=10,ROUND(AVERAGE(J8:J13,J17),2),IF($K$8=11,ROUND(AVERAGE(J8:J13,J15:J18),2),IF($K$8=12,ROUND(AVERAGE(J8:J13,J15:J19),2),IF($K$8&lt;3,"","")))))))</f>
        <v/>
      </c>
      <c r="M14" s="64" t="str">
        <f t="shared" si="0"/>
        <v/>
      </c>
      <c r="N14" s="65"/>
      <c r="O14" s="9" t="str">
        <f t="shared" si="1"/>
        <v/>
      </c>
      <c r="P14" s="1" t="str">
        <f t="shared" si="2"/>
        <v/>
      </c>
    </row>
    <row r="15" spans="1:19" s="2" customFormat="1" ht="33.75" customHeight="1" x14ac:dyDescent="0.25">
      <c r="A15" s="96"/>
      <c r="B15" s="96"/>
      <c r="C15" s="96"/>
      <c r="D15" s="60"/>
      <c r="E15" s="61"/>
      <c r="F15" s="60"/>
      <c r="G15" s="62"/>
      <c r="H15" s="63"/>
      <c r="I15" s="3"/>
      <c r="J15" s="1"/>
      <c r="K15" s="87"/>
      <c r="L15" s="8" t="str">
        <f>IF($K$8=8,ROUND(AVERAGE(J8:J14),2),IF($K$8=9,ROUND(AVERAGE(J8:J14,J16,J17),2),IF($K$8=10,ROUND(AVERAGE(J8:J14,J16:J17),2),IF($K$8=11,ROUND(AVERAGE(J8:J14,J16:J18),2),IF($K$8=12,ROUND(AVERAGE(J8:J14,J16:J19),2),IF($K$8&lt;3,"",""))))))</f>
        <v/>
      </c>
      <c r="M15" s="64" t="str">
        <f t="shared" si="0"/>
        <v/>
      </c>
      <c r="N15" s="65"/>
      <c r="O15" s="9" t="str">
        <f t="shared" si="1"/>
        <v/>
      </c>
      <c r="P15" s="1" t="str">
        <f t="shared" si="2"/>
        <v/>
      </c>
    </row>
    <row r="16" spans="1:19" s="2" customFormat="1" ht="33.75" customHeight="1" x14ac:dyDescent="0.25">
      <c r="A16" s="96"/>
      <c r="B16" s="96"/>
      <c r="C16" s="96"/>
      <c r="D16" s="60"/>
      <c r="E16" s="61"/>
      <c r="F16" s="60"/>
      <c r="G16" s="62"/>
      <c r="H16" s="63"/>
      <c r="I16" s="3"/>
      <c r="J16" s="1"/>
      <c r="K16" s="87"/>
      <c r="L16" s="8" t="str">
        <f>IF($K$8=9,ROUND(AVERAGE(J8:J15),2),IF($K$8=10,ROUND(AVERAGE(J8:J15,J17),2),IF($K$8=11,ROUND(AVERAGE(J8:J15,J17:J18),2),IF($K$8=12,ROUND(AVERAGE(J8:J15,J17:J19),2),IF($K$8&lt;3,"","")))))</f>
        <v/>
      </c>
      <c r="M16" s="64" t="str">
        <f t="shared" si="0"/>
        <v/>
      </c>
      <c r="N16" s="65"/>
      <c r="O16" s="9" t="str">
        <f t="shared" si="1"/>
        <v/>
      </c>
      <c r="P16" s="1" t="str">
        <f t="shared" si="2"/>
        <v/>
      </c>
    </row>
    <row r="17" spans="1:16" s="2" customFormat="1" ht="33.75" customHeight="1" x14ac:dyDescent="0.25">
      <c r="A17" s="96"/>
      <c r="B17" s="96"/>
      <c r="C17" s="96"/>
      <c r="D17" s="60"/>
      <c r="E17" s="61"/>
      <c r="F17" s="60"/>
      <c r="G17" s="62"/>
      <c r="H17" s="63"/>
      <c r="I17" s="3"/>
      <c r="J17" s="1"/>
      <c r="K17" s="87"/>
      <c r="L17" s="8" t="str">
        <f>IF($K$8=10,ROUND(AVERAGE(J8:J16),2),IF($K$8=11,ROUND(AVERAGE(J8:J16,J18),2),IF($K$8=12,ROUND(AVERAGE(J8:J16,J18:J19),2),IF($K$8&lt;3,"",""))))</f>
        <v/>
      </c>
      <c r="M17" s="64" t="str">
        <f t="shared" si="0"/>
        <v/>
      </c>
      <c r="N17" s="65"/>
      <c r="O17" s="9" t="str">
        <f t="shared" si="1"/>
        <v/>
      </c>
      <c r="P17" s="1" t="str">
        <f t="shared" si="2"/>
        <v/>
      </c>
    </row>
    <row r="18" spans="1:16" s="2" customFormat="1" ht="33.75" customHeight="1" x14ac:dyDescent="0.25">
      <c r="A18" s="96"/>
      <c r="B18" s="96"/>
      <c r="C18" s="96"/>
      <c r="D18" s="60"/>
      <c r="E18" s="61"/>
      <c r="F18" s="60"/>
      <c r="G18" s="62"/>
      <c r="H18" s="63"/>
      <c r="I18" s="3"/>
      <c r="J18" s="1"/>
      <c r="K18" s="87"/>
      <c r="L18" s="8" t="str">
        <f>IF($K$8=11,ROUND(AVERAGE(J8:J17),2),IF($K$8=12,ROUND(AVERAGE(J8:J17,J19),2),IF($K$8&lt;3,"","")))</f>
        <v/>
      </c>
      <c r="M18" s="64" t="str">
        <f t="shared" si="0"/>
        <v/>
      </c>
      <c r="N18" s="65"/>
      <c r="O18" s="9" t="str">
        <f t="shared" si="1"/>
        <v/>
      </c>
      <c r="P18" s="1" t="str">
        <f t="shared" si="2"/>
        <v/>
      </c>
    </row>
    <row r="19" spans="1:16" s="2" customFormat="1" ht="33.75" customHeight="1" x14ac:dyDescent="0.25">
      <c r="A19" s="96"/>
      <c r="B19" s="96"/>
      <c r="C19" s="96"/>
      <c r="D19" s="60"/>
      <c r="E19" s="61"/>
      <c r="F19" s="60"/>
      <c r="G19" s="62"/>
      <c r="H19" s="63"/>
      <c r="I19" s="3"/>
      <c r="J19" s="1"/>
      <c r="K19" s="88"/>
      <c r="L19" s="8" t="str">
        <f>IF($K$8=12,ROUND(AVERAGE(J8:J18),2),IF($K$8&lt;3,"",""))</f>
        <v/>
      </c>
      <c r="M19" s="64" t="str">
        <f t="shared" si="0"/>
        <v/>
      </c>
      <c r="N19" s="65"/>
      <c r="O19" s="9" t="str">
        <f t="shared" si="1"/>
        <v/>
      </c>
      <c r="P19" s="1" t="str">
        <f t="shared" si="2"/>
        <v/>
      </c>
    </row>
    <row r="20" spans="1:16" s="2" customFormat="1" ht="7.5" customHeight="1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  <row r="21" spans="1:16" s="2" customFormat="1" ht="22.5" customHeight="1" x14ac:dyDescent="0.25">
      <c r="A21" s="92" t="s">
        <v>36</v>
      </c>
      <c r="B21" s="92"/>
      <c r="C21" s="92"/>
      <c r="D21" s="92"/>
      <c r="E21" s="92"/>
      <c r="F21" s="92"/>
      <c r="G21" s="56"/>
      <c r="H21" s="67"/>
      <c r="I21" s="67"/>
      <c r="J21" s="67"/>
      <c r="K21" s="67"/>
      <c r="L21" s="67"/>
      <c r="M21" s="68" t="s">
        <v>21</v>
      </c>
      <c r="N21" s="69"/>
      <c r="O21" s="14" t="str">
        <f>IF($P$21=0,"",$P$21)</f>
        <v/>
      </c>
      <c r="P21" s="13">
        <f>COUNT(P8:P19)</f>
        <v>0</v>
      </c>
    </row>
    <row r="22" spans="1:16" s="2" customFormat="1" ht="22.5" customHeight="1" x14ac:dyDescent="0.25">
      <c r="A22" s="90" t="s">
        <v>20</v>
      </c>
      <c r="B22" s="90"/>
      <c r="C22" s="90"/>
      <c r="D22" s="90"/>
      <c r="E22" s="90"/>
      <c r="F22" s="90"/>
      <c r="G22" s="56"/>
      <c r="H22" s="67"/>
      <c r="I22" s="67"/>
      <c r="J22" s="67"/>
      <c r="K22" s="67"/>
      <c r="L22" s="67"/>
      <c r="M22" s="66"/>
      <c r="N22" s="66"/>
      <c r="O22" s="66"/>
    </row>
    <row r="23" spans="1:16" s="2" customFormat="1" ht="22.5" customHeight="1" x14ac:dyDescent="0.25">
      <c r="A23" s="90"/>
      <c r="B23" s="90"/>
      <c r="C23" s="90"/>
      <c r="D23" s="90"/>
      <c r="E23" s="90"/>
      <c r="F23" s="90"/>
      <c r="G23" s="54" t="str">
        <f>IF(OR($J$8="",$P$21&gt;=3),"","NECESSÁRIO JUSTIFICAR NOS AUTOS A DETERMINAÇÃO DE PREÇO ESTIMADO COM BASE EM MENOS DE 3 (TRÊS) PREÇOS VÁLIDOS (Art. 6º, § 5º da IN SEGES/ME nº 65/2021)")</f>
        <v/>
      </c>
      <c r="H23" s="55"/>
      <c r="I23" s="55"/>
      <c r="J23" s="55"/>
      <c r="K23" s="55"/>
      <c r="L23" s="55"/>
      <c r="M23" s="55"/>
      <c r="N23" s="55"/>
      <c r="O23" s="55"/>
    </row>
    <row r="24" spans="1:16" s="2" customFormat="1" ht="22.5" customHeight="1" x14ac:dyDescent="0.25">
      <c r="A24" s="90"/>
      <c r="B24" s="90"/>
      <c r="C24" s="90"/>
      <c r="D24" s="90"/>
      <c r="E24" s="90"/>
      <c r="F24" s="90"/>
      <c r="G24" s="56"/>
      <c r="H24" s="73"/>
      <c r="I24" s="71"/>
      <c r="J24" s="71"/>
      <c r="K24" s="71"/>
      <c r="L24" s="71"/>
      <c r="M24" s="71"/>
      <c r="N24" s="71"/>
      <c r="O24" s="71"/>
    </row>
    <row r="25" spans="1:16" s="2" customFormat="1" ht="11.25" customHeight="1" x14ac:dyDescent="0.25">
      <c r="A25" s="90"/>
      <c r="B25" s="90"/>
      <c r="C25" s="90"/>
      <c r="D25" s="90"/>
      <c r="E25" s="90"/>
      <c r="F25" s="90"/>
      <c r="G25" s="56"/>
      <c r="H25" s="73"/>
      <c r="I25" s="71"/>
      <c r="J25" s="71"/>
      <c r="K25" s="71"/>
      <c r="L25" s="71"/>
      <c r="M25" s="71"/>
      <c r="N25" s="71"/>
      <c r="O25" s="71"/>
    </row>
    <row r="26" spans="1:16" s="2" customFormat="1" ht="11.25" customHeight="1" x14ac:dyDescent="0.25">
      <c r="A26" s="74" t="s">
        <v>32</v>
      </c>
      <c r="B26" s="75"/>
      <c r="C26" s="75"/>
      <c r="D26" s="75"/>
      <c r="E26" s="75"/>
      <c r="F26" s="76"/>
      <c r="G26" s="56"/>
      <c r="H26" s="73"/>
      <c r="I26" s="71"/>
      <c r="J26" s="71"/>
      <c r="K26" s="71"/>
      <c r="L26" s="71"/>
      <c r="M26" s="71"/>
      <c r="N26" s="71"/>
      <c r="O26" s="71"/>
    </row>
    <row r="27" spans="1:16" s="2" customFormat="1" ht="11.25" customHeight="1" x14ac:dyDescent="0.25">
      <c r="A27" s="77"/>
      <c r="B27" s="78"/>
      <c r="C27" s="78"/>
      <c r="D27" s="78"/>
      <c r="E27" s="78"/>
      <c r="F27" s="79"/>
      <c r="G27" s="56"/>
      <c r="H27" s="73"/>
      <c r="I27" s="72"/>
      <c r="J27" s="72"/>
      <c r="K27" s="72"/>
      <c r="L27" s="72"/>
      <c r="M27" s="72"/>
      <c r="N27" s="72"/>
      <c r="O27" s="72"/>
    </row>
    <row r="28" spans="1:16" ht="18.75" customHeight="1" x14ac:dyDescent="0.2">
      <c r="A28" s="85" t="s">
        <v>13</v>
      </c>
      <c r="B28" s="85"/>
      <c r="C28" s="85"/>
      <c r="D28" s="85"/>
      <c r="E28" s="85"/>
      <c r="F28" s="11" t="str">
        <f>IF($P$21&lt;2,"",_xlfn.STDEV.S(P8:P19)/ROUND(AVERAGE(P8:P19),2))</f>
        <v/>
      </c>
      <c r="G28" s="56"/>
      <c r="H28" s="73"/>
      <c r="I28" s="81" t="s">
        <v>27</v>
      </c>
      <c r="J28" s="82"/>
      <c r="K28" s="82"/>
      <c r="L28" s="82"/>
      <c r="M28" s="82"/>
      <c r="N28" s="82"/>
      <c r="O28" s="83"/>
    </row>
    <row r="29" spans="1:16" ht="18.75" customHeight="1" x14ac:dyDescent="0.2">
      <c r="A29" s="85" t="s">
        <v>19</v>
      </c>
      <c r="B29" s="85"/>
      <c r="C29" s="85"/>
      <c r="D29" s="85"/>
      <c r="E29" s="85"/>
      <c r="F29" s="10" t="str">
        <f>IF($P$21=0,"",SMALL(P8:P19,1))</f>
        <v/>
      </c>
      <c r="G29" s="56"/>
      <c r="H29" s="73"/>
      <c r="I29" s="52" t="s">
        <v>28</v>
      </c>
      <c r="J29" s="57"/>
      <c r="K29" s="58"/>
      <c r="L29" s="58"/>
      <c r="M29" s="59"/>
      <c r="N29" s="18" t="s">
        <v>11</v>
      </c>
      <c r="O29" s="51"/>
    </row>
    <row r="30" spans="1:16" ht="18.75" customHeight="1" x14ac:dyDescent="0.2">
      <c r="A30" s="85" t="s">
        <v>14</v>
      </c>
      <c r="B30" s="85"/>
      <c r="C30" s="85"/>
      <c r="D30" s="85"/>
      <c r="E30" s="85"/>
      <c r="F30" s="10" t="str">
        <f>IF($F$28="","",ROUND(AVERAGE(P8:P19),2))</f>
        <v/>
      </c>
      <c r="G30" s="56"/>
      <c r="H30" s="73"/>
      <c r="I30" s="52" t="s">
        <v>28</v>
      </c>
      <c r="J30" s="57"/>
      <c r="K30" s="58"/>
      <c r="L30" s="58"/>
      <c r="M30" s="59"/>
      <c r="N30" s="18" t="s">
        <v>11</v>
      </c>
      <c r="O30" s="51"/>
    </row>
    <row r="31" spans="1:16" ht="18.75" customHeight="1" x14ac:dyDescent="0.2">
      <c r="A31" s="85" t="s">
        <v>15</v>
      </c>
      <c r="B31" s="85"/>
      <c r="C31" s="85"/>
      <c r="D31" s="85"/>
      <c r="E31" s="85"/>
      <c r="F31" s="10" t="str">
        <f>IF($F$28="","",ROUND(MEDIAN(P8:P19),2))</f>
        <v/>
      </c>
      <c r="G31" s="56"/>
      <c r="H31" s="73"/>
      <c r="I31" s="52" t="s">
        <v>28</v>
      </c>
      <c r="J31" s="57"/>
      <c r="K31" s="58"/>
      <c r="L31" s="58"/>
      <c r="M31" s="59"/>
      <c r="N31" s="18" t="s">
        <v>11</v>
      </c>
      <c r="O31" s="51"/>
    </row>
    <row r="32" spans="1:16" ht="67.5" customHeight="1" x14ac:dyDescent="0.2">
      <c r="A32" s="80" t="s">
        <v>22</v>
      </c>
      <c r="B32" s="80"/>
      <c r="C32" s="80"/>
      <c r="D32" s="80"/>
      <c r="E32" s="80"/>
      <c r="F32" s="80"/>
      <c r="G32" s="56"/>
      <c r="H32" s="73"/>
      <c r="I32" s="94"/>
      <c r="J32" s="94"/>
      <c r="K32" s="94"/>
      <c r="L32" s="94"/>
      <c r="M32" s="94"/>
      <c r="N32" s="94"/>
      <c r="O32" s="94"/>
    </row>
    <row r="33" spans="1:15" ht="18.75" customHeight="1" x14ac:dyDescent="0.2">
      <c r="A33" s="93" t="s">
        <v>26</v>
      </c>
      <c r="B33" s="93"/>
      <c r="C33" s="93"/>
      <c r="D33" s="93"/>
      <c r="E33" s="93"/>
      <c r="F33" s="10" t="str">
        <f>IF($F$28&lt;=1%,$F$29,IF(AND($F$28&gt;1%,$F$28&lt;=25%),$F$30,$F$31))</f>
        <v/>
      </c>
      <c r="G33" s="56"/>
      <c r="H33" s="73"/>
      <c r="I33" s="95"/>
      <c r="J33" s="95"/>
      <c r="K33" s="95"/>
      <c r="L33" s="95"/>
      <c r="M33" s="95"/>
      <c r="N33" s="95"/>
      <c r="O33" s="95"/>
    </row>
    <row r="34" spans="1:15" ht="7.5" customHeight="1" x14ac:dyDescent="0.2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</row>
    <row r="35" spans="1:15" s="7" customFormat="1" ht="15" customHeight="1" x14ac:dyDescent="0.2">
      <c r="A35" s="91" t="s">
        <v>35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1:15" ht="7.5" customHeight="1" x14ac:dyDescent="0.2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5" s="5" customFormat="1" ht="90" customHeight="1" x14ac:dyDescent="0.25">
      <c r="A37" s="89" t="s">
        <v>34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</sheetData>
  <sheetProtection algorithmName="SHA-512" hashValue="bjT6PDRXHyzcto4D26Y5a1++B9YpEcMVE05sNKeBHd/XkO0VvgE5yeUeW6JbL8Bo/+aS/D/+jAhmRxHssmhVPw==" saltValue="JTN2+5PrxDer63qYkOOTeg==" spinCount="100000" sheet="1" objects="1" scenarios="1"/>
  <mergeCells count="65">
    <mergeCell ref="C5:O5"/>
    <mergeCell ref="A1:O1"/>
    <mergeCell ref="A2:O2"/>
    <mergeCell ref="B3:O3"/>
    <mergeCell ref="B4:G4"/>
    <mergeCell ref="H4:O4"/>
    <mergeCell ref="A6:O6"/>
    <mergeCell ref="A7:C7"/>
    <mergeCell ref="G7:H7"/>
    <mergeCell ref="M7:N7"/>
    <mergeCell ref="A8:C19"/>
    <mergeCell ref="D8:D19"/>
    <mergeCell ref="E8:E19"/>
    <mergeCell ref="F8:F19"/>
    <mergeCell ref="G8:H8"/>
    <mergeCell ref="K8:K19"/>
    <mergeCell ref="M8:N8"/>
    <mergeCell ref="G9:H9"/>
    <mergeCell ref="M9:N9"/>
    <mergeCell ref="G10:H10"/>
    <mergeCell ref="M10:N10"/>
    <mergeCell ref="G12:H12"/>
    <mergeCell ref="M12:N12"/>
    <mergeCell ref="G13:H13"/>
    <mergeCell ref="M13:N13"/>
    <mergeCell ref="G11:H11"/>
    <mergeCell ref="M11:N11"/>
    <mergeCell ref="G14:H14"/>
    <mergeCell ref="M14:N14"/>
    <mergeCell ref="G15:H15"/>
    <mergeCell ref="M15:N15"/>
    <mergeCell ref="G16:H16"/>
    <mergeCell ref="M16:N16"/>
    <mergeCell ref="G17:H17"/>
    <mergeCell ref="M17:N17"/>
    <mergeCell ref="A21:F21"/>
    <mergeCell ref="G21:L22"/>
    <mergeCell ref="M21:N21"/>
    <mergeCell ref="A22:F25"/>
    <mergeCell ref="M22:O22"/>
    <mergeCell ref="G18:H18"/>
    <mergeCell ref="M18:N18"/>
    <mergeCell ref="G19:H19"/>
    <mergeCell ref="M19:N19"/>
    <mergeCell ref="A20:O20"/>
    <mergeCell ref="G23:O23"/>
    <mergeCell ref="G24:G33"/>
    <mergeCell ref="H24:H33"/>
    <mergeCell ref="I24:O27"/>
    <mergeCell ref="A26:F27"/>
    <mergeCell ref="A28:E28"/>
    <mergeCell ref="I28:O28"/>
    <mergeCell ref="A29:E29"/>
    <mergeCell ref="J29:M29"/>
    <mergeCell ref="A30:E30"/>
    <mergeCell ref="A34:O34"/>
    <mergeCell ref="A35:O35"/>
    <mergeCell ref="A36:O36"/>
    <mergeCell ref="A37:O37"/>
    <mergeCell ref="J30:M30"/>
    <mergeCell ref="A31:E31"/>
    <mergeCell ref="J31:M31"/>
    <mergeCell ref="A32:F32"/>
    <mergeCell ref="I32:O33"/>
    <mergeCell ref="A33:E33"/>
  </mergeCells>
  <conditionalFormatting sqref="O8:O19">
    <cfRule type="cellIs" dxfId="9" priority="3" operator="equal">
      <formula>"INEXEQUÍVEL"</formula>
    </cfRule>
    <cfRule type="cellIs" dxfId="8" priority="4" operator="equal">
      <formula>"EXCESSIVAMENTE ELEVADO"</formula>
    </cfRule>
    <cfRule type="cellIs" dxfId="7" priority="5" operator="equal">
      <formula>"EXEQUÍVEL"</formula>
    </cfRule>
    <cfRule type="cellIs" dxfId="6" priority="6" operator="equal">
      <formula>"ACEITÁVEL"</formula>
    </cfRule>
  </conditionalFormatting>
  <conditionalFormatting sqref="O21">
    <cfRule type="iconSet" priority="2">
      <iconSet iconSet="3Symbols2">
        <cfvo type="percent" val="0"/>
        <cfvo type="num" val="1"/>
        <cfvo type="num" val="3"/>
      </iconSet>
    </cfRule>
  </conditionalFormatting>
  <conditionalFormatting sqref="G23">
    <cfRule type="containsText" dxfId="5" priority="1" operator="containsText" text="NECESSÁRIO JUSTIFICAR NOS AUTOS A DETERMINAÇÃO DE PREÇO ESTIMADO COM BASE EM MENOS DE 3 (TRÊS) PREÇOS VÁLIDOS (Art. 6º, § 5º da IN SEGES/ME nº 65/2021)">
      <formula>NOT(ISERROR(SEARCH("NECESSÁRIO JUSTIFICAR NOS AUTOS A DETERMINAÇÃO DE PREÇO ESTIMADO COM BASE EM MENOS DE 3 (TRÊS) PREÇOS VÁLIDOS (Art. 6º, § 5º da IN SEGES/ME nº 65/2021)",G23)))</formula>
    </cfRule>
  </conditionalFormatting>
  <printOptions horizontalCentered="1"/>
  <pageMargins left="0.39370078740157483" right="0.39370078740157483" top="0.74803149606299213" bottom="0.55118110236220474" header="0.31496062992125984" footer="0.31496062992125984"/>
  <pageSetup paperSize="9" scale="60" orientation="landscape" r:id="rId1"/>
  <headerFooter>
    <oddHeader>&amp;L&amp;G&amp;C&amp;"Spranq eco sans,Negrito"&amp;10SERVIÇO PÚBLICO FEDERAL
UNIVERSIDADE FEDERAL DO SUL E SUDESTE DO PARÁ&amp;"-,Regular"&amp;11
&amp;"Spranq eco sans,Regular"&amp;10Emitido em &amp;D às &amp;T&amp;R&amp;G</oddHeader>
    <oddFooter>&amp;L&amp;"Spranq eco sans,Regular"&amp;8Diretoria de Compras, Contratos e Convênios (DCO/PROAD) – Setor de Contratações
Modelo de Mapa de Avaliação de Preços: Serviços
Atualização: dezembro/2022</oddFoot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F6B24-B5B1-4792-BC9E-F218EB08B876}">
  <dimension ref="A1:S37"/>
  <sheetViews>
    <sheetView showGridLines="0" zoomScaleNormal="100" zoomScaleSheetLayoutView="100" workbookViewId="0">
      <selection sqref="A1:O1"/>
    </sheetView>
  </sheetViews>
  <sheetFormatPr defaultRowHeight="11.25" x14ac:dyDescent="0.2"/>
  <cols>
    <col min="1" max="1" width="15" style="6" customWidth="1"/>
    <col min="2" max="2" width="6.7109375" style="6" customWidth="1"/>
    <col min="3" max="3" width="14.28515625" style="6" customWidth="1"/>
    <col min="4" max="4" width="8.7109375" style="5" customWidth="1"/>
    <col min="5" max="5" width="10.7109375" style="5" customWidth="1"/>
    <col min="6" max="6" width="16.7109375" style="5" customWidth="1"/>
    <col min="7" max="7" width="12.5703125" style="5" customWidth="1"/>
    <col min="8" max="8" width="63.7109375" style="5" customWidth="1"/>
    <col min="9" max="9" width="12.42578125" style="5" customWidth="1"/>
    <col min="10" max="10" width="14.140625" style="5" customWidth="1"/>
    <col min="11" max="11" width="12.140625" style="5" hidden="1" customWidth="1"/>
    <col min="12" max="12" width="19.28515625" style="5" customWidth="1"/>
    <col min="13" max="13" width="12.140625" style="5" customWidth="1"/>
    <col min="14" max="14" width="6.42578125" style="5" customWidth="1"/>
    <col min="15" max="15" width="18.7109375" style="5" customWidth="1"/>
    <col min="16" max="16" width="14" style="6" hidden="1" customWidth="1"/>
    <col min="17" max="16384" width="9.140625" style="6"/>
  </cols>
  <sheetData>
    <row r="1" spans="1:19" s="2" customFormat="1" ht="15.75" customHeight="1" x14ac:dyDescent="0.25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9" s="2" customFormat="1" ht="7.5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9" s="2" customFormat="1" ht="31.5" customHeight="1" x14ac:dyDescent="0.25">
      <c r="A3" s="17" t="s">
        <v>5</v>
      </c>
      <c r="B3" s="106" t="str">
        <f>IF('ITEM 1'!B3="","",'ITEM 1'!B3)</f>
        <v/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8"/>
    </row>
    <row r="4" spans="1:19" s="2" customFormat="1" ht="15" customHeight="1" x14ac:dyDescent="0.25">
      <c r="A4" s="17" t="s">
        <v>6</v>
      </c>
      <c r="B4" s="106" t="str">
        <f>IF('ITEM 1'!B4="","",'ITEM 1'!B4)</f>
        <v/>
      </c>
      <c r="C4" s="107"/>
      <c r="D4" s="107"/>
      <c r="E4" s="107"/>
      <c r="F4" s="107"/>
      <c r="G4" s="108"/>
      <c r="H4" s="102"/>
      <c r="I4" s="103"/>
      <c r="J4" s="103"/>
      <c r="K4" s="103"/>
      <c r="L4" s="103"/>
      <c r="M4" s="103"/>
      <c r="N4" s="103"/>
      <c r="O4" s="103"/>
    </row>
    <row r="5" spans="1:19" s="2" customFormat="1" ht="15" x14ac:dyDescent="0.25">
      <c r="A5" s="17" t="s">
        <v>2</v>
      </c>
      <c r="B5" s="16" t="str">
        <f>IF('ITEM 24'!B5="","",'ITEM 24'!B5+1)</f>
        <v/>
      </c>
      <c r="C5" s="104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9" s="2" customFormat="1" ht="7.5" customHeight="1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9" s="2" customFormat="1" ht="39" customHeight="1" x14ac:dyDescent="0.25">
      <c r="A7" s="68" t="s">
        <v>23</v>
      </c>
      <c r="B7" s="98"/>
      <c r="C7" s="69"/>
      <c r="D7" s="53" t="s">
        <v>33</v>
      </c>
      <c r="E7" s="53" t="s">
        <v>1</v>
      </c>
      <c r="F7" s="53" t="s">
        <v>0</v>
      </c>
      <c r="G7" s="68" t="s">
        <v>12</v>
      </c>
      <c r="H7" s="69"/>
      <c r="I7" s="53" t="s">
        <v>25</v>
      </c>
      <c r="J7" s="53" t="s">
        <v>3</v>
      </c>
      <c r="K7" s="53" t="s">
        <v>17</v>
      </c>
      <c r="L7" s="53" t="s">
        <v>30</v>
      </c>
      <c r="M7" s="68" t="s">
        <v>31</v>
      </c>
      <c r="N7" s="69"/>
      <c r="O7" s="53" t="s">
        <v>4</v>
      </c>
      <c r="P7" s="12" t="s">
        <v>18</v>
      </c>
    </row>
    <row r="8" spans="1:19" s="2" customFormat="1" ht="33.75" customHeight="1" x14ac:dyDescent="0.25">
      <c r="A8" s="96"/>
      <c r="B8" s="96"/>
      <c r="C8" s="96"/>
      <c r="D8" s="60"/>
      <c r="E8" s="61"/>
      <c r="F8" s="60"/>
      <c r="G8" s="62" t="s">
        <v>24</v>
      </c>
      <c r="H8" s="63"/>
      <c r="I8" s="3"/>
      <c r="J8" s="1"/>
      <c r="K8" s="86">
        <f>COUNT(J8:J19)</f>
        <v>0</v>
      </c>
      <c r="L8" s="8" t="str">
        <f>IF($K$8=2,ROUND(AVERAGE(J9),2),IF($K$8=3,ROUND(AVERAGE(J9:J10),2),IF($K$8=4,ROUND(AVERAGE(J9:J11),2),IF($K$8=5,ROUND(AVERAGE(J9:J12),2),IF($K$8=6,ROUND(AVERAGE(J9:J13),2),IF($K$8=7,ROUND(AVERAGE(J9:J14),2),IF($K$8=8,ROUND(AVERAGE(J9:J15),2),IF($K$8=9,ROUND(AVERAGE(J9:J16),2),IF($K$8=10,ROUND(AVERAGE(J9:J17),2),IF($K$8=11,ROUND(AVERAGE(J9:J18),2),IF($K$8=12,ROUND(AVERAGE(J9:J19),2),IF($K$8&lt;3,"",""))))))))))))</f>
        <v/>
      </c>
      <c r="M8" s="64" t="str">
        <f>IF(OR($K$8&lt;2,J8=""),"",(ROUNDDOWN(J8/L8,2)))</f>
        <v/>
      </c>
      <c r="N8" s="65"/>
      <c r="O8" s="9" t="str">
        <f>IF(M8="","",IF(AND(M8&gt;=30%,M8&lt;=100%),"EXEQUÍVEL",IF(AND(M8&gt;100%,M8&lt;=130%),"ACEITÁVEL",IF(AND(M8&gt;0.01%,M8&lt;30%),"INEXEQUÍVEL",IF(M8&gt;130%,"EXCESSIVAMENTE ELEVADO","")))))</f>
        <v/>
      </c>
      <c r="P8" s="1" t="str">
        <f>IF(O8="","",IF(OR(O8="INEXEQUÍVEL",O8="EXCESSIVAMENTE ELEVADO"),"",J8))</f>
        <v/>
      </c>
    </row>
    <row r="9" spans="1:19" s="2" customFormat="1" ht="33.75" customHeight="1" x14ac:dyDescent="0.25">
      <c r="A9" s="96"/>
      <c r="B9" s="96"/>
      <c r="C9" s="96"/>
      <c r="D9" s="60"/>
      <c r="E9" s="61"/>
      <c r="F9" s="60"/>
      <c r="G9" s="62"/>
      <c r="H9" s="63"/>
      <c r="I9" s="3"/>
      <c r="J9" s="1"/>
      <c r="K9" s="87"/>
      <c r="L9" s="8" t="str">
        <f>IF($K$8=2,ROUND(AVERAGE(J8),2),IF($K$8=3,ROUND(AVERAGE(J8,J10),2),IF($K$8=4,ROUND(AVERAGE(J8,J10:J11),2),IF($K$8=5,ROUND(AVERAGE(J8,J10:J12),2),IF($K$8=6,ROUND(AVERAGE(J8,J10:J13),2),IF($K$8=7,ROUND(AVERAGE(J8,J10:J14),2),IF($K$8=8,ROUND(AVERAGE(J8,J10:J15),2),IF($K$8=9,ROUND(AVERAGE(J8,J10:J16),2),IF($K$8=10,ROUND(AVERAGE(J8,J10:J17),2),IF($K$8=11,ROUND(AVERAGE(J8,J10:J18),2),IF($K$8=12,ROUND(AVERAGE(J8,J10:J19),2),IF($K$8&lt;3,"",""))))))))))))</f>
        <v/>
      </c>
      <c r="M9" s="64" t="str">
        <f t="shared" ref="M9:M19" si="0">IF(OR($K$8&lt;2,J9=""),"",(ROUNDDOWN(J9/L9,2)))</f>
        <v/>
      </c>
      <c r="N9" s="65"/>
      <c r="O9" s="9" t="str">
        <f t="shared" ref="O9:O19" si="1">IF(M9="","",IF(AND(M9&gt;=30%,M9&lt;=100%),"EXEQUÍVEL",IF(AND(M9&gt;100%,M9&lt;=130%),"ACEITÁVEL",IF(AND(M9&gt;0.01%,M9&lt;30%),"INEXEQUÍVEL",IF(M9&gt;130%,"EXCESSIVAMENTE ELEVADO","")))))</f>
        <v/>
      </c>
      <c r="P9" s="1" t="str">
        <f t="shared" ref="P9:P19" si="2">IF(O9="","",IF(OR(O9="INEXEQUÍVEL",O9="EXCESSIVAMENTE ELEVADO"),"",J9))</f>
        <v/>
      </c>
    </row>
    <row r="10" spans="1:19" s="2" customFormat="1" ht="33.75" customHeight="1" x14ac:dyDescent="0.25">
      <c r="A10" s="96"/>
      <c r="B10" s="96"/>
      <c r="C10" s="96"/>
      <c r="D10" s="60"/>
      <c r="E10" s="61"/>
      <c r="F10" s="60"/>
      <c r="G10" s="62"/>
      <c r="H10" s="63"/>
      <c r="I10" s="3"/>
      <c r="J10" s="1"/>
      <c r="K10" s="87"/>
      <c r="L10" s="8" t="str">
        <f>IF($K$8=3,ROUND(AVERAGE(J8:J9),2),IF($K$8=4,ROUND(AVERAGE(J8:J9,J11),2),IF($K$8=5,ROUND(AVERAGE(J8:J9,J11:J12),2),IF($K$8=6,ROUND(AVERAGE(J8:J9,J11:J13),2),IF($K$8=7,ROUND(AVERAGE(J8:J9,J11:J14),2),IF($K$8=8,ROUND(AVERAGE(J8:J9,J11:J15),2),IF($K$8=9,ROUND(AVERAGE(J8:J9,J11:J16),2),IF($K$8=10,ROUND(AVERAGE(J8:J9,J11:J17),2),IF($K$8=11,ROUND(AVERAGE(J8:J9,J11:J18),2),IF($K$8=12,ROUND(AVERAGE(J8:J9,J11:J19),2),IF($K$8&lt;3,"","")))))))))))</f>
        <v/>
      </c>
      <c r="M10" s="64" t="str">
        <f t="shared" si="0"/>
        <v/>
      </c>
      <c r="N10" s="65"/>
      <c r="O10" s="9" t="str">
        <f t="shared" si="1"/>
        <v/>
      </c>
      <c r="P10" s="1" t="str">
        <f t="shared" si="2"/>
        <v/>
      </c>
      <c r="S10" s="4"/>
    </row>
    <row r="11" spans="1:19" s="2" customFormat="1" ht="33.75" customHeight="1" x14ac:dyDescent="0.25">
      <c r="A11" s="96"/>
      <c r="B11" s="96"/>
      <c r="C11" s="96"/>
      <c r="D11" s="60"/>
      <c r="E11" s="61"/>
      <c r="F11" s="60"/>
      <c r="G11" s="62"/>
      <c r="H11" s="63"/>
      <c r="I11" s="3"/>
      <c r="J11" s="1"/>
      <c r="K11" s="87"/>
      <c r="L11" s="8" t="str">
        <f>IF($K$8=4,ROUND(AVERAGE(J8:J10),2),IF($K$8=5,ROUND(AVERAGE(J8:J10,J12),2),IF($K$8=6,ROUND(AVERAGE(J8:J10,J12:J13),2),IF($K$8=7,ROUND(AVERAGE(J8:J10,J12:J14),2),IF($K$8=8,ROUND(AVERAGE(J8:J10,J12:J15),2),IF($K$8=9,ROUND(AVERAGE(J8:J10,J12:J16),2),IF($K$8=10,ROUND(AVERAGE(J8:J10,J12:J17),2),IF($K$8=11,ROUND(AVERAGE(J8:J10,J12:J18),2),IF($K$8=12,ROUND(AVERAGE(J8:J10,J12:J19),2),IF($K$8&lt;3,"",""))))))))))</f>
        <v/>
      </c>
      <c r="M11" s="64" t="str">
        <f t="shared" si="0"/>
        <v/>
      </c>
      <c r="N11" s="65"/>
      <c r="O11" s="9" t="str">
        <f t="shared" si="1"/>
        <v/>
      </c>
      <c r="P11" s="1" t="str">
        <f t="shared" si="2"/>
        <v/>
      </c>
    </row>
    <row r="12" spans="1:19" s="2" customFormat="1" ht="33.75" customHeight="1" x14ac:dyDescent="0.25">
      <c r="A12" s="96"/>
      <c r="B12" s="96"/>
      <c r="C12" s="96"/>
      <c r="D12" s="60"/>
      <c r="E12" s="61"/>
      <c r="F12" s="60"/>
      <c r="G12" s="62"/>
      <c r="H12" s="63"/>
      <c r="I12" s="3"/>
      <c r="J12" s="1"/>
      <c r="K12" s="87"/>
      <c r="L12" s="8" t="str">
        <f>IF($K$8=5,ROUND(AVERAGE(J8:J11),2),IF($K$8=6,ROUND(AVERAGE(J8:J11,J13),2),IF($K$8=7,ROUND(AVERAGE(J8:J11,J13:J14),2),IF($K$8=8,ROUND(AVERAGE(J8:J11,J13:J15),2),IF($K$8=9,ROUND(AVERAGE(J8:J11,J13:J16),2),IF($K$8=10,ROUND(AVERAGE(J8:J11,J13:J17),2),IF($K$8=11,ROUND(AVERAGE(J8:J11,J13:J18),2),IF($K$8=12,ROUND(AVERAGE(J8:J11,J13:J19),2),IF($K$8&lt;3,"","")))))))))</f>
        <v/>
      </c>
      <c r="M12" s="64" t="str">
        <f t="shared" si="0"/>
        <v/>
      </c>
      <c r="N12" s="65"/>
      <c r="O12" s="9" t="str">
        <f t="shared" si="1"/>
        <v/>
      </c>
      <c r="P12" s="1" t="str">
        <f t="shared" si="2"/>
        <v/>
      </c>
    </row>
    <row r="13" spans="1:19" s="2" customFormat="1" ht="33.75" customHeight="1" x14ac:dyDescent="0.25">
      <c r="A13" s="96"/>
      <c r="B13" s="96"/>
      <c r="C13" s="96"/>
      <c r="D13" s="60"/>
      <c r="E13" s="61"/>
      <c r="F13" s="60"/>
      <c r="G13" s="62"/>
      <c r="H13" s="63"/>
      <c r="I13" s="3"/>
      <c r="J13" s="1"/>
      <c r="K13" s="87"/>
      <c r="L13" s="8" t="str">
        <f>IF($K$8=6,ROUND(AVERAGE(J8:J12),2),IF($K$8=7,ROUND(AVERAGE(J8:J12,J14),2),IF($K$8=8,ROUND(AVERAGE(J8:J12,J14:J15),2),IF($K$8=9,ROUND(AVERAGE(J8:J12,J14:J16),2),IF($K$8=10,ROUND(AVERAGE(J8:J12,J14:J17),2),IF($K$8=11,ROUND(AVERAGE(J8:J12,J14:J18),2),IF($K$8=12,ROUND(AVERAGE(J8:J12,J14:J19),2),IF($K$8&lt;3,"",""))))))))</f>
        <v/>
      </c>
      <c r="M13" s="64" t="str">
        <f t="shared" si="0"/>
        <v/>
      </c>
      <c r="N13" s="65"/>
      <c r="O13" s="9" t="str">
        <f t="shared" si="1"/>
        <v/>
      </c>
      <c r="P13" s="1" t="str">
        <f t="shared" si="2"/>
        <v/>
      </c>
    </row>
    <row r="14" spans="1:19" s="2" customFormat="1" ht="33.75" customHeight="1" x14ac:dyDescent="0.25">
      <c r="A14" s="96"/>
      <c r="B14" s="96"/>
      <c r="C14" s="96"/>
      <c r="D14" s="60"/>
      <c r="E14" s="61"/>
      <c r="F14" s="60"/>
      <c r="G14" s="62"/>
      <c r="H14" s="63"/>
      <c r="I14" s="3"/>
      <c r="J14" s="1"/>
      <c r="K14" s="87"/>
      <c r="L14" s="8" t="str">
        <f>IF($K$8=7,ROUND(AVERAGE(J8:J13),2),IF($K$8=8,ROUND(AVERAGE(J8:J13,J15),2),IF($K$8=9,ROUND(AVERAGE(J8:J13,J16),2),IF($K$8=10,ROUND(AVERAGE(J8:J13,J17),2),IF($K$8=11,ROUND(AVERAGE(J8:J13,J15:J18),2),IF($K$8=12,ROUND(AVERAGE(J8:J13,J15:J19),2),IF($K$8&lt;3,"","")))))))</f>
        <v/>
      </c>
      <c r="M14" s="64" t="str">
        <f t="shared" si="0"/>
        <v/>
      </c>
      <c r="N14" s="65"/>
      <c r="O14" s="9" t="str">
        <f t="shared" si="1"/>
        <v/>
      </c>
      <c r="P14" s="1" t="str">
        <f t="shared" si="2"/>
        <v/>
      </c>
    </row>
    <row r="15" spans="1:19" s="2" customFormat="1" ht="33.75" customHeight="1" x14ac:dyDescent="0.25">
      <c r="A15" s="96"/>
      <c r="B15" s="96"/>
      <c r="C15" s="96"/>
      <c r="D15" s="60"/>
      <c r="E15" s="61"/>
      <c r="F15" s="60"/>
      <c r="G15" s="62"/>
      <c r="H15" s="63"/>
      <c r="I15" s="3"/>
      <c r="J15" s="1"/>
      <c r="K15" s="87"/>
      <c r="L15" s="8" t="str">
        <f>IF($K$8=8,ROUND(AVERAGE(J8:J14),2),IF($K$8=9,ROUND(AVERAGE(J8:J14,J16,J17),2),IF($K$8=10,ROUND(AVERAGE(J8:J14,J16:J17),2),IF($K$8=11,ROUND(AVERAGE(J8:J14,J16:J18),2),IF($K$8=12,ROUND(AVERAGE(J8:J14,J16:J19),2),IF($K$8&lt;3,"",""))))))</f>
        <v/>
      </c>
      <c r="M15" s="64" t="str">
        <f t="shared" si="0"/>
        <v/>
      </c>
      <c r="N15" s="65"/>
      <c r="O15" s="9" t="str">
        <f t="shared" si="1"/>
        <v/>
      </c>
      <c r="P15" s="1" t="str">
        <f t="shared" si="2"/>
        <v/>
      </c>
    </row>
    <row r="16" spans="1:19" s="2" customFormat="1" ht="33.75" customHeight="1" x14ac:dyDescent="0.25">
      <c r="A16" s="96"/>
      <c r="B16" s="96"/>
      <c r="C16" s="96"/>
      <c r="D16" s="60"/>
      <c r="E16" s="61"/>
      <c r="F16" s="60"/>
      <c r="G16" s="62"/>
      <c r="H16" s="63"/>
      <c r="I16" s="3"/>
      <c r="J16" s="1"/>
      <c r="K16" s="87"/>
      <c r="L16" s="8" t="str">
        <f>IF($K$8=9,ROUND(AVERAGE(J8:J15),2),IF($K$8=10,ROUND(AVERAGE(J8:J15,J17),2),IF($K$8=11,ROUND(AVERAGE(J8:J15,J17:J18),2),IF($K$8=12,ROUND(AVERAGE(J8:J15,J17:J19),2),IF($K$8&lt;3,"","")))))</f>
        <v/>
      </c>
      <c r="M16" s="64" t="str">
        <f t="shared" si="0"/>
        <v/>
      </c>
      <c r="N16" s="65"/>
      <c r="O16" s="9" t="str">
        <f t="shared" si="1"/>
        <v/>
      </c>
      <c r="P16" s="1" t="str">
        <f t="shared" si="2"/>
        <v/>
      </c>
    </row>
    <row r="17" spans="1:16" s="2" customFormat="1" ht="33.75" customHeight="1" x14ac:dyDescent="0.25">
      <c r="A17" s="96"/>
      <c r="B17" s="96"/>
      <c r="C17" s="96"/>
      <c r="D17" s="60"/>
      <c r="E17" s="61"/>
      <c r="F17" s="60"/>
      <c r="G17" s="62"/>
      <c r="H17" s="63"/>
      <c r="I17" s="3"/>
      <c r="J17" s="1"/>
      <c r="K17" s="87"/>
      <c r="L17" s="8" t="str">
        <f>IF($K$8=10,ROUND(AVERAGE(J8:J16),2),IF($K$8=11,ROUND(AVERAGE(J8:J16,J18),2),IF($K$8=12,ROUND(AVERAGE(J8:J16,J18:J19),2),IF($K$8&lt;3,"",""))))</f>
        <v/>
      </c>
      <c r="M17" s="64" t="str">
        <f t="shared" si="0"/>
        <v/>
      </c>
      <c r="N17" s="65"/>
      <c r="O17" s="9" t="str">
        <f t="shared" si="1"/>
        <v/>
      </c>
      <c r="P17" s="1" t="str">
        <f t="shared" si="2"/>
        <v/>
      </c>
    </row>
    <row r="18" spans="1:16" s="2" customFormat="1" ht="33.75" customHeight="1" x14ac:dyDescent="0.25">
      <c r="A18" s="96"/>
      <c r="B18" s="96"/>
      <c r="C18" s="96"/>
      <c r="D18" s="60"/>
      <c r="E18" s="61"/>
      <c r="F18" s="60"/>
      <c r="G18" s="62"/>
      <c r="H18" s="63"/>
      <c r="I18" s="3"/>
      <c r="J18" s="1"/>
      <c r="K18" s="87"/>
      <c r="L18" s="8" t="str">
        <f>IF($K$8=11,ROUND(AVERAGE(J8:J17),2),IF($K$8=12,ROUND(AVERAGE(J8:J17,J19),2),IF($K$8&lt;3,"","")))</f>
        <v/>
      </c>
      <c r="M18" s="64" t="str">
        <f t="shared" si="0"/>
        <v/>
      </c>
      <c r="N18" s="65"/>
      <c r="O18" s="9" t="str">
        <f t="shared" si="1"/>
        <v/>
      </c>
      <c r="P18" s="1" t="str">
        <f t="shared" si="2"/>
        <v/>
      </c>
    </row>
    <row r="19" spans="1:16" s="2" customFormat="1" ht="33.75" customHeight="1" x14ac:dyDescent="0.25">
      <c r="A19" s="96"/>
      <c r="B19" s="96"/>
      <c r="C19" s="96"/>
      <c r="D19" s="60"/>
      <c r="E19" s="61"/>
      <c r="F19" s="60"/>
      <c r="G19" s="62"/>
      <c r="H19" s="63"/>
      <c r="I19" s="3"/>
      <c r="J19" s="1"/>
      <c r="K19" s="88"/>
      <c r="L19" s="8" t="str">
        <f>IF($K$8=12,ROUND(AVERAGE(J8:J18),2),IF($K$8&lt;3,"",""))</f>
        <v/>
      </c>
      <c r="M19" s="64" t="str">
        <f t="shared" si="0"/>
        <v/>
      </c>
      <c r="N19" s="65"/>
      <c r="O19" s="9" t="str">
        <f t="shared" si="1"/>
        <v/>
      </c>
      <c r="P19" s="1" t="str">
        <f t="shared" si="2"/>
        <v/>
      </c>
    </row>
    <row r="20" spans="1:16" s="2" customFormat="1" ht="7.5" customHeight="1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  <row r="21" spans="1:16" s="2" customFormat="1" ht="22.5" customHeight="1" x14ac:dyDescent="0.25">
      <c r="A21" s="92" t="s">
        <v>36</v>
      </c>
      <c r="B21" s="92"/>
      <c r="C21" s="92"/>
      <c r="D21" s="92"/>
      <c r="E21" s="92"/>
      <c r="F21" s="92"/>
      <c r="G21" s="56"/>
      <c r="H21" s="67"/>
      <c r="I21" s="67"/>
      <c r="J21" s="67"/>
      <c r="K21" s="67"/>
      <c r="L21" s="67"/>
      <c r="M21" s="68" t="s">
        <v>21</v>
      </c>
      <c r="N21" s="69"/>
      <c r="O21" s="14" t="str">
        <f>IF($P$21=0,"",$P$21)</f>
        <v/>
      </c>
      <c r="P21" s="13">
        <f>COUNT(P8:P19)</f>
        <v>0</v>
      </c>
    </row>
    <row r="22" spans="1:16" s="2" customFormat="1" ht="22.5" customHeight="1" x14ac:dyDescent="0.25">
      <c r="A22" s="90" t="s">
        <v>20</v>
      </c>
      <c r="B22" s="90"/>
      <c r="C22" s="90"/>
      <c r="D22" s="90"/>
      <c r="E22" s="90"/>
      <c r="F22" s="90"/>
      <c r="G22" s="56"/>
      <c r="H22" s="67"/>
      <c r="I22" s="67"/>
      <c r="J22" s="67"/>
      <c r="K22" s="67"/>
      <c r="L22" s="67"/>
      <c r="M22" s="66"/>
      <c r="N22" s="66"/>
      <c r="O22" s="66"/>
    </row>
    <row r="23" spans="1:16" s="2" customFormat="1" ht="22.5" customHeight="1" x14ac:dyDescent="0.25">
      <c r="A23" s="90"/>
      <c r="B23" s="90"/>
      <c r="C23" s="90"/>
      <c r="D23" s="90"/>
      <c r="E23" s="90"/>
      <c r="F23" s="90"/>
      <c r="G23" s="54" t="str">
        <f>IF(OR($J$8="",$P$21&gt;=3),"","NECESSÁRIO JUSTIFICAR NOS AUTOS A DETERMINAÇÃO DE PREÇO ESTIMADO COM BASE EM MENOS DE 3 (TRÊS) PREÇOS VÁLIDOS (Art. 6º, § 5º da IN SEGES/ME nº 65/2021)")</f>
        <v/>
      </c>
      <c r="H23" s="55"/>
      <c r="I23" s="55"/>
      <c r="J23" s="55"/>
      <c r="K23" s="55"/>
      <c r="L23" s="55"/>
      <c r="M23" s="55"/>
      <c r="N23" s="55"/>
      <c r="O23" s="55"/>
    </row>
    <row r="24" spans="1:16" s="2" customFormat="1" ht="22.5" customHeight="1" x14ac:dyDescent="0.25">
      <c r="A24" s="90"/>
      <c r="B24" s="90"/>
      <c r="C24" s="90"/>
      <c r="D24" s="90"/>
      <c r="E24" s="90"/>
      <c r="F24" s="90"/>
      <c r="G24" s="56"/>
      <c r="H24" s="73"/>
      <c r="I24" s="71"/>
      <c r="J24" s="71"/>
      <c r="K24" s="71"/>
      <c r="L24" s="71"/>
      <c r="M24" s="71"/>
      <c r="N24" s="71"/>
      <c r="O24" s="71"/>
    </row>
    <row r="25" spans="1:16" s="2" customFormat="1" ht="11.25" customHeight="1" x14ac:dyDescent="0.25">
      <c r="A25" s="90"/>
      <c r="B25" s="90"/>
      <c r="C25" s="90"/>
      <c r="D25" s="90"/>
      <c r="E25" s="90"/>
      <c r="F25" s="90"/>
      <c r="G25" s="56"/>
      <c r="H25" s="73"/>
      <c r="I25" s="71"/>
      <c r="J25" s="71"/>
      <c r="K25" s="71"/>
      <c r="L25" s="71"/>
      <c r="M25" s="71"/>
      <c r="N25" s="71"/>
      <c r="O25" s="71"/>
    </row>
    <row r="26" spans="1:16" s="2" customFormat="1" ht="11.25" customHeight="1" x14ac:dyDescent="0.25">
      <c r="A26" s="74" t="s">
        <v>32</v>
      </c>
      <c r="B26" s="75"/>
      <c r="C26" s="75"/>
      <c r="D26" s="75"/>
      <c r="E26" s="75"/>
      <c r="F26" s="76"/>
      <c r="G26" s="56"/>
      <c r="H26" s="73"/>
      <c r="I26" s="71"/>
      <c r="J26" s="71"/>
      <c r="K26" s="71"/>
      <c r="L26" s="71"/>
      <c r="M26" s="71"/>
      <c r="N26" s="71"/>
      <c r="O26" s="71"/>
    </row>
    <row r="27" spans="1:16" s="2" customFormat="1" ht="11.25" customHeight="1" x14ac:dyDescent="0.25">
      <c r="A27" s="77"/>
      <c r="B27" s="78"/>
      <c r="C27" s="78"/>
      <c r="D27" s="78"/>
      <c r="E27" s="78"/>
      <c r="F27" s="79"/>
      <c r="G27" s="56"/>
      <c r="H27" s="73"/>
      <c r="I27" s="72"/>
      <c r="J27" s="72"/>
      <c r="K27" s="72"/>
      <c r="L27" s="72"/>
      <c r="M27" s="72"/>
      <c r="N27" s="72"/>
      <c r="O27" s="72"/>
    </row>
    <row r="28" spans="1:16" ht="18.75" customHeight="1" x14ac:dyDescent="0.2">
      <c r="A28" s="85" t="s">
        <v>13</v>
      </c>
      <c r="B28" s="85"/>
      <c r="C28" s="85"/>
      <c r="D28" s="85"/>
      <c r="E28" s="85"/>
      <c r="F28" s="11" t="str">
        <f>IF($P$21&lt;2,"",_xlfn.STDEV.S(P8:P19)/ROUND(AVERAGE(P8:P19),2))</f>
        <v/>
      </c>
      <c r="G28" s="56"/>
      <c r="H28" s="73"/>
      <c r="I28" s="81" t="s">
        <v>27</v>
      </c>
      <c r="J28" s="82"/>
      <c r="K28" s="82"/>
      <c r="L28" s="82"/>
      <c r="M28" s="82"/>
      <c r="N28" s="82"/>
      <c r="O28" s="83"/>
    </row>
    <row r="29" spans="1:16" ht="18.75" customHeight="1" x14ac:dyDescent="0.2">
      <c r="A29" s="85" t="s">
        <v>19</v>
      </c>
      <c r="B29" s="85"/>
      <c r="C29" s="85"/>
      <c r="D29" s="85"/>
      <c r="E29" s="85"/>
      <c r="F29" s="10" t="str">
        <f>IF($P$21=0,"",SMALL(P8:P19,1))</f>
        <v/>
      </c>
      <c r="G29" s="56"/>
      <c r="H29" s="73"/>
      <c r="I29" s="52" t="s">
        <v>28</v>
      </c>
      <c r="J29" s="57"/>
      <c r="K29" s="58"/>
      <c r="L29" s="58"/>
      <c r="M29" s="59"/>
      <c r="N29" s="18" t="s">
        <v>11</v>
      </c>
      <c r="O29" s="51"/>
    </row>
    <row r="30" spans="1:16" ht="18.75" customHeight="1" x14ac:dyDescent="0.2">
      <c r="A30" s="85" t="s">
        <v>14</v>
      </c>
      <c r="B30" s="85"/>
      <c r="C30" s="85"/>
      <c r="D30" s="85"/>
      <c r="E30" s="85"/>
      <c r="F30" s="10" t="str">
        <f>IF($F$28="","",ROUND(AVERAGE(P8:P19),2))</f>
        <v/>
      </c>
      <c r="G30" s="56"/>
      <c r="H30" s="73"/>
      <c r="I30" s="52" t="s">
        <v>28</v>
      </c>
      <c r="J30" s="57"/>
      <c r="K30" s="58"/>
      <c r="L30" s="58"/>
      <c r="M30" s="59"/>
      <c r="N30" s="18" t="s">
        <v>11</v>
      </c>
      <c r="O30" s="51"/>
    </row>
    <row r="31" spans="1:16" ht="18.75" customHeight="1" x14ac:dyDescent="0.2">
      <c r="A31" s="85" t="s">
        <v>15</v>
      </c>
      <c r="B31" s="85"/>
      <c r="C31" s="85"/>
      <c r="D31" s="85"/>
      <c r="E31" s="85"/>
      <c r="F31" s="10" t="str">
        <f>IF($F$28="","",ROUND(MEDIAN(P8:P19),2))</f>
        <v/>
      </c>
      <c r="G31" s="56"/>
      <c r="H31" s="73"/>
      <c r="I31" s="52" t="s">
        <v>28</v>
      </c>
      <c r="J31" s="57"/>
      <c r="K31" s="58"/>
      <c r="L31" s="58"/>
      <c r="M31" s="59"/>
      <c r="N31" s="18" t="s">
        <v>11</v>
      </c>
      <c r="O31" s="51"/>
    </row>
    <row r="32" spans="1:16" ht="67.5" customHeight="1" x14ac:dyDescent="0.2">
      <c r="A32" s="80" t="s">
        <v>22</v>
      </c>
      <c r="B32" s="80"/>
      <c r="C32" s="80"/>
      <c r="D32" s="80"/>
      <c r="E32" s="80"/>
      <c r="F32" s="80"/>
      <c r="G32" s="56"/>
      <c r="H32" s="73"/>
      <c r="I32" s="94"/>
      <c r="J32" s="94"/>
      <c r="K32" s="94"/>
      <c r="L32" s="94"/>
      <c r="M32" s="94"/>
      <c r="N32" s="94"/>
      <c r="O32" s="94"/>
    </row>
    <row r="33" spans="1:15" ht="18.75" customHeight="1" x14ac:dyDescent="0.2">
      <c r="A33" s="93" t="s">
        <v>26</v>
      </c>
      <c r="B33" s="93"/>
      <c r="C33" s="93"/>
      <c r="D33" s="93"/>
      <c r="E33" s="93"/>
      <c r="F33" s="10" t="str">
        <f>IF($F$28&lt;=1%,$F$29,IF(AND($F$28&gt;1%,$F$28&lt;=25%),$F$30,$F$31))</f>
        <v/>
      </c>
      <c r="G33" s="56"/>
      <c r="H33" s="73"/>
      <c r="I33" s="95"/>
      <c r="J33" s="95"/>
      <c r="K33" s="95"/>
      <c r="L33" s="95"/>
      <c r="M33" s="95"/>
      <c r="N33" s="95"/>
      <c r="O33" s="95"/>
    </row>
    <row r="34" spans="1:15" ht="7.5" customHeight="1" x14ac:dyDescent="0.2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</row>
    <row r="35" spans="1:15" s="7" customFormat="1" ht="15" customHeight="1" x14ac:dyDescent="0.2">
      <c r="A35" s="91" t="s">
        <v>35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1:15" ht="7.5" customHeight="1" x14ac:dyDescent="0.2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5" s="5" customFormat="1" ht="90" customHeight="1" x14ac:dyDescent="0.25">
      <c r="A37" s="89" t="s">
        <v>34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</sheetData>
  <sheetProtection algorithmName="SHA-512" hashValue="MHId9dSPP2LxGACf2JWXbbyEAF+R+njMzQDF9yjwkla8E+uarUAkrWYOJ52PZMg1W5mMA4nOObfBOaf4QZYDhw==" saltValue="am4z6UXmEwx9rQszxlqHkg==" spinCount="100000" sheet="1" objects="1" scenarios="1"/>
  <mergeCells count="65">
    <mergeCell ref="C5:O5"/>
    <mergeCell ref="A1:O1"/>
    <mergeCell ref="A2:O2"/>
    <mergeCell ref="B3:O3"/>
    <mergeCell ref="B4:G4"/>
    <mergeCell ref="H4:O4"/>
    <mergeCell ref="A6:O6"/>
    <mergeCell ref="A7:C7"/>
    <mergeCell ref="G7:H7"/>
    <mergeCell ref="M7:N7"/>
    <mergeCell ref="A8:C19"/>
    <mergeCell ref="D8:D19"/>
    <mergeCell ref="E8:E19"/>
    <mergeCell ref="F8:F19"/>
    <mergeCell ref="G8:H8"/>
    <mergeCell ref="K8:K19"/>
    <mergeCell ref="M8:N8"/>
    <mergeCell ref="G9:H9"/>
    <mergeCell ref="M9:N9"/>
    <mergeCell ref="G10:H10"/>
    <mergeCell ref="M10:N10"/>
    <mergeCell ref="G12:H12"/>
    <mergeCell ref="M12:N12"/>
    <mergeCell ref="G13:H13"/>
    <mergeCell ref="M13:N13"/>
    <mergeCell ref="G11:H11"/>
    <mergeCell ref="M11:N11"/>
    <mergeCell ref="G14:H14"/>
    <mergeCell ref="M14:N14"/>
    <mergeCell ref="G15:H15"/>
    <mergeCell ref="M15:N15"/>
    <mergeCell ref="G16:H16"/>
    <mergeCell ref="M16:N16"/>
    <mergeCell ref="G17:H17"/>
    <mergeCell ref="M17:N17"/>
    <mergeCell ref="A21:F21"/>
    <mergeCell ref="G21:L22"/>
    <mergeCell ref="M21:N21"/>
    <mergeCell ref="A22:F25"/>
    <mergeCell ref="M22:O22"/>
    <mergeCell ref="G18:H18"/>
    <mergeCell ref="M18:N18"/>
    <mergeCell ref="G19:H19"/>
    <mergeCell ref="M19:N19"/>
    <mergeCell ref="A20:O20"/>
    <mergeCell ref="G23:O23"/>
    <mergeCell ref="G24:G33"/>
    <mergeCell ref="H24:H33"/>
    <mergeCell ref="I24:O27"/>
    <mergeCell ref="A26:F27"/>
    <mergeCell ref="A28:E28"/>
    <mergeCell ref="I28:O28"/>
    <mergeCell ref="A29:E29"/>
    <mergeCell ref="J29:M29"/>
    <mergeCell ref="A30:E30"/>
    <mergeCell ref="A34:O34"/>
    <mergeCell ref="A35:O35"/>
    <mergeCell ref="A36:O36"/>
    <mergeCell ref="A37:O37"/>
    <mergeCell ref="J30:M30"/>
    <mergeCell ref="A31:E31"/>
    <mergeCell ref="J31:M31"/>
    <mergeCell ref="A32:F32"/>
    <mergeCell ref="I32:O33"/>
    <mergeCell ref="A33:E33"/>
  </mergeCells>
  <conditionalFormatting sqref="O8:O19">
    <cfRule type="cellIs" dxfId="4" priority="3" operator="equal">
      <formula>"INEXEQUÍVEL"</formula>
    </cfRule>
    <cfRule type="cellIs" dxfId="3" priority="4" operator="equal">
      <formula>"EXCESSIVAMENTE ELEVADO"</formula>
    </cfRule>
    <cfRule type="cellIs" dxfId="2" priority="5" operator="equal">
      <formula>"EXEQUÍVEL"</formula>
    </cfRule>
    <cfRule type="cellIs" dxfId="1" priority="6" operator="equal">
      <formula>"ACEITÁVEL"</formula>
    </cfRule>
  </conditionalFormatting>
  <conditionalFormatting sqref="O21">
    <cfRule type="iconSet" priority="2">
      <iconSet iconSet="3Symbols2">
        <cfvo type="percent" val="0"/>
        <cfvo type="num" val="1"/>
        <cfvo type="num" val="3"/>
      </iconSet>
    </cfRule>
  </conditionalFormatting>
  <conditionalFormatting sqref="G23">
    <cfRule type="containsText" dxfId="0" priority="1" operator="containsText" text="NECESSÁRIO JUSTIFICAR NOS AUTOS A DETERMINAÇÃO DE PREÇO ESTIMADO COM BASE EM MENOS DE 3 (TRÊS) PREÇOS VÁLIDOS (Art. 6º, § 5º da IN SEGES/ME nº 65/2021)">
      <formula>NOT(ISERROR(SEARCH("NECESSÁRIO JUSTIFICAR NOS AUTOS A DETERMINAÇÃO DE PREÇO ESTIMADO COM BASE EM MENOS DE 3 (TRÊS) PREÇOS VÁLIDOS (Art. 6º, § 5º da IN SEGES/ME nº 65/2021)",G23)))</formula>
    </cfRule>
  </conditionalFormatting>
  <printOptions horizontalCentered="1"/>
  <pageMargins left="0.39370078740157483" right="0.39370078740157483" top="0.74803149606299213" bottom="0.55118110236220474" header="0.31496062992125984" footer="0.31496062992125984"/>
  <pageSetup paperSize="9" scale="60" orientation="landscape" r:id="rId1"/>
  <headerFooter>
    <oddHeader>&amp;L&amp;G&amp;C&amp;"Spranq eco sans,Negrito"&amp;10SERVIÇO PÚBLICO FEDERAL
UNIVERSIDADE FEDERAL DO SUL E SUDESTE DO PARÁ&amp;"-,Regular"&amp;11
&amp;"Spranq eco sans,Regular"&amp;10Emitido em &amp;D às &amp;T&amp;R&amp;G</oddHeader>
    <oddFooter>&amp;L&amp;"Spranq eco sans,Regular"&amp;8Diretoria de Compras, Contratos e Convênios (DCO/PROAD) – Setor de Contratações
Modelo de Mapa de Avaliação de Preços: Serviços
Atualização: dezembro/2022</oddFoot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Planilha19"/>
  <dimension ref="A1:K42"/>
  <sheetViews>
    <sheetView showGridLines="0" zoomScaleNormal="100" zoomScaleSheetLayoutView="100" workbookViewId="0">
      <selection sqref="A1:K1"/>
    </sheetView>
  </sheetViews>
  <sheetFormatPr defaultRowHeight="11.25" x14ac:dyDescent="0.2"/>
  <cols>
    <col min="1" max="1" width="8.7109375" style="6" customWidth="1"/>
    <col min="2" max="2" width="5.7109375" style="6" customWidth="1"/>
    <col min="3" max="3" width="8.7109375" style="6" customWidth="1"/>
    <col min="4" max="4" width="92" style="5" customWidth="1"/>
    <col min="5" max="5" width="10.7109375" style="5" customWidth="1"/>
    <col min="6" max="6" width="8.7109375" style="5" customWidth="1"/>
    <col min="7" max="7" width="10.7109375" style="5" customWidth="1"/>
    <col min="8" max="8" width="15.5703125" style="5" customWidth="1"/>
    <col min="9" max="9" width="11.140625" style="5" customWidth="1"/>
    <col min="10" max="10" width="7.7109375" style="5" customWidth="1"/>
    <col min="11" max="11" width="18.7109375" style="5" customWidth="1"/>
    <col min="12" max="16384" width="9.140625" style="6"/>
  </cols>
  <sheetData>
    <row r="1" spans="1:11" s="2" customFormat="1" ht="15.75" customHeight="1" x14ac:dyDescent="0.25">
      <c r="A1" s="97" t="s">
        <v>9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s="2" customFormat="1" ht="7.5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s="2" customFormat="1" ht="30" customHeight="1" x14ac:dyDescent="0.25">
      <c r="A3" s="125" t="s">
        <v>5</v>
      </c>
      <c r="B3" s="126"/>
      <c r="C3" s="106" t="str">
        <f>IF('ITEM 1'!B3="","",'ITEM 1'!B3)</f>
        <v/>
      </c>
      <c r="D3" s="107"/>
      <c r="E3" s="107"/>
      <c r="F3" s="107"/>
      <c r="G3" s="107"/>
      <c r="H3" s="107"/>
      <c r="I3" s="107"/>
      <c r="J3" s="107"/>
      <c r="K3" s="108"/>
    </row>
    <row r="4" spans="1:11" s="2" customFormat="1" ht="15" customHeight="1" x14ac:dyDescent="0.25">
      <c r="A4" s="125" t="s">
        <v>6</v>
      </c>
      <c r="B4" s="126"/>
      <c r="C4" s="122" t="str">
        <f>IF('ITEM 1'!B4="","",'ITEM 1'!B4)</f>
        <v/>
      </c>
      <c r="D4" s="123"/>
      <c r="E4" s="123"/>
      <c r="F4" s="123"/>
      <c r="G4" s="123"/>
      <c r="H4" s="123"/>
      <c r="I4" s="123"/>
      <c r="J4" s="124"/>
      <c r="K4" s="24"/>
    </row>
    <row r="5" spans="1:11" s="2" customFormat="1" ht="7.5" customHeight="1" x14ac:dyDescent="0.2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s="2" customFormat="1" ht="22.5" customHeight="1" x14ac:dyDescent="0.25">
      <c r="A6" s="29" t="s">
        <v>2</v>
      </c>
      <c r="B6" s="68" t="s">
        <v>23</v>
      </c>
      <c r="C6" s="98"/>
      <c r="D6" s="98"/>
      <c r="E6" s="69"/>
      <c r="F6" s="31" t="s">
        <v>33</v>
      </c>
      <c r="G6" s="31" t="s">
        <v>1</v>
      </c>
      <c r="H6" s="31" t="s">
        <v>0</v>
      </c>
      <c r="I6" s="68" t="s">
        <v>8</v>
      </c>
      <c r="J6" s="69"/>
      <c r="K6" s="31" t="s">
        <v>10</v>
      </c>
    </row>
    <row r="7" spans="1:11" s="2" customFormat="1" ht="15" customHeight="1" x14ac:dyDescent="0.25">
      <c r="A7" s="19" t="str">
        <f>IF('ITEM 1'!$B$5="","",'ITEM 1'!$B$5)</f>
        <v/>
      </c>
      <c r="B7" s="117" t="str">
        <f>IF('ITEM 1'!$A$8="","",'ITEM 1'!$A$8)</f>
        <v/>
      </c>
      <c r="C7" s="118"/>
      <c r="D7" s="118"/>
      <c r="E7" s="119"/>
      <c r="F7" s="20" t="str">
        <f>IF('ITEM 1'!$D$8="","",'ITEM 1'!$D$8)</f>
        <v/>
      </c>
      <c r="G7" s="21" t="str">
        <f>IF('ITEM 1'!$E$8="","",'ITEM 1'!$E$8)</f>
        <v/>
      </c>
      <c r="H7" s="20" t="str">
        <f>IF('ITEM 1'!$F$8="","",'ITEM 1'!$F$8)</f>
        <v/>
      </c>
      <c r="I7" s="109" t="str">
        <f>IF('ITEM 1'!$F$33="","",'ITEM 1'!$F$33)</f>
        <v/>
      </c>
      <c r="J7" s="110"/>
      <c r="K7" s="22" t="str">
        <f t="shared" ref="K7:K31" si="0">IF(OR(G7="",I7=""),"",G7*I7)</f>
        <v/>
      </c>
    </row>
    <row r="8" spans="1:11" s="2" customFormat="1" ht="15" customHeight="1" x14ac:dyDescent="0.25">
      <c r="A8" s="19" t="str">
        <f>IF('ITEM 2'!$B$5="","",'ITEM 2'!$B$5)</f>
        <v/>
      </c>
      <c r="B8" s="117" t="str">
        <f>IF('ITEM 2'!$A$8="","",'ITEM 2'!$A$8)</f>
        <v/>
      </c>
      <c r="C8" s="118"/>
      <c r="D8" s="118"/>
      <c r="E8" s="119"/>
      <c r="F8" s="20" t="str">
        <f>IF('ITEM 2'!$D$8="","",'ITEM 2'!$D$8)</f>
        <v/>
      </c>
      <c r="G8" s="21" t="str">
        <f>IF('ITEM 2'!$E$8="","",'ITEM 2'!$E$8)</f>
        <v/>
      </c>
      <c r="H8" s="20" t="str">
        <f>IF('ITEM 2'!$F$8="","",'ITEM 2'!$F$8)</f>
        <v/>
      </c>
      <c r="I8" s="109" t="str">
        <f>IF('ITEM 2'!$F$33="","",'ITEM 2'!$F$33)</f>
        <v/>
      </c>
      <c r="J8" s="110"/>
      <c r="K8" s="22" t="str">
        <f t="shared" si="0"/>
        <v/>
      </c>
    </row>
    <row r="9" spans="1:11" ht="15" customHeight="1" x14ac:dyDescent="0.2">
      <c r="A9" s="19" t="str">
        <f>IF('ITEM 3'!$B$5="","",'ITEM 3'!$B$5)</f>
        <v/>
      </c>
      <c r="B9" s="117" t="str">
        <f>IF('ITEM 3'!$A$8="","",'ITEM 3'!$A$8)</f>
        <v/>
      </c>
      <c r="C9" s="118"/>
      <c r="D9" s="118"/>
      <c r="E9" s="119"/>
      <c r="F9" s="20" t="str">
        <f>IF('ITEM 3'!$D$8="","",'ITEM 3'!$D$8)</f>
        <v/>
      </c>
      <c r="G9" s="21" t="str">
        <f>IF('ITEM 3'!$E$8="","",'ITEM 3'!$E$8)</f>
        <v/>
      </c>
      <c r="H9" s="20" t="str">
        <f>IF('ITEM 3'!$F$8="","",'ITEM 3'!$F$8)</f>
        <v/>
      </c>
      <c r="I9" s="109" t="str">
        <f>IF('ITEM 3'!$F$33="","",'ITEM 3'!$F$33)</f>
        <v/>
      </c>
      <c r="J9" s="110"/>
      <c r="K9" s="22" t="str">
        <f t="shared" si="0"/>
        <v/>
      </c>
    </row>
    <row r="10" spans="1:11" s="5" customFormat="1" ht="15" customHeight="1" x14ac:dyDescent="0.25">
      <c r="A10" s="19" t="str">
        <f>IF('ITEM 4'!$B$5="","",'ITEM 4'!$B$5)</f>
        <v/>
      </c>
      <c r="B10" s="117" t="str">
        <f>IF('ITEM 4'!$A$8="","",'ITEM 4'!$A$8)</f>
        <v/>
      </c>
      <c r="C10" s="118"/>
      <c r="D10" s="118"/>
      <c r="E10" s="119"/>
      <c r="F10" s="20" t="str">
        <f>IF('ITEM 4'!$D$8="","",'ITEM 4'!$D$8)</f>
        <v/>
      </c>
      <c r="G10" s="21" t="str">
        <f>IF('ITEM 4'!$E$8="","",'ITEM 4'!$E$8)</f>
        <v/>
      </c>
      <c r="H10" s="20" t="str">
        <f>IF('ITEM 4'!$F$8="","",'ITEM 4'!$F$8)</f>
        <v/>
      </c>
      <c r="I10" s="109" t="str">
        <f>IF('ITEM 4'!$F$33="","",'ITEM 4'!$F$33)</f>
        <v/>
      </c>
      <c r="J10" s="110"/>
      <c r="K10" s="22" t="str">
        <f t="shared" si="0"/>
        <v/>
      </c>
    </row>
    <row r="11" spans="1:11" ht="15" customHeight="1" x14ac:dyDescent="0.2">
      <c r="A11" s="19" t="str">
        <f>IF('ITEM 5'!$B$5="","",'ITEM 5'!$B$5)</f>
        <v/>
      </c>
      <c r="B11" s="117" t="str">
        <f>IF('ITEM 5'!$A$8="","",'ITEM 5'!$A$8)</f>
        <v/>
      </c>
      <c r="C11" s="118"/>
      <c r="D11" s="118"/>
      <c r="E11" s="119"/>
      <c r="F11" s="20" t="str">
        <f>IF('ITEM 5'!$D$8="","",'ITEM 5'!$D$8)</f>
        <v/>
      </c>
      <c r="G11" s="21" t="str">
        <f>IF('ITEM 5'!$E$8="","",'ITEM 5'!$E$8)</f>
        <v/>
      </c>
      <c r="H11" s="20" t="str">
        <f>IF('ITEM 5'!$F$8="","",'ITEM 5'!$F$8)</f>
        <v/>
      </c>
      <c r="I11" s="109" t="str">
        <f>IF('ITEM 5'!$F$33="","",'ITEM 5'!$F$33)</f>
        <v/>
      </c>
      <c r="J11" s="110"/>
      <c r="K11" s="22" t="str">
        <f t="shared" si="0"/>
        <v/>
      </c>
    </row>
    <row r="12" spans="1:11" ht="15" customHeight="1" x14ac:dyDescent="0.2">
      <c r="A12" s="19" t="str">
        <f>IF('ITEM 6'!$B$5="","",'ITEM 6'!$B$5)</f>
        <v/>
      </c>
      <c r="B12" s="117" t="str">
        <f>IF('ITEM 6'!$A$8="","",'ITEM 6'!$A$8)</f>
        <v/>
      </c>
      <c r="C12" s="118"/>
      <c r="D12" s="118"/>
      <c r="E12" s="119"/>
      <c r="F12" s="20" t="str">
        <f>IF('ITEM 6'!$D$8="","",'ITEM 6'!$D$8)</f>
        <v/>
      </c>
      <c r="G12" s="21" t="str">
        <f>IF('ITEM 6'!$E$8="","",'ITEM 6'!$E$8)</f>
        <v/>
      </c>
      <c r="H12" s="20" t="str">
        <f>IF('ITEM 6'!$F$8="","",'ITEM 6'!$F$8)</f>
        <v/>
      </c>
      <c r="I12" s="109" t="str">
        <f>IF('ITEM 6'!$F$33="","",'ITEM 6'!$F$33)</f>
        <v/>
      </c>
      <c r="J12" s="110"/>
      <c r="K12" s="22" t="str">
        <f t="shared" si="0"/>
        <v/>
      </c>
    </row>
    <row r="13" spans="1:11" ht="15" customHeight="1" x14ac:dyDescent="0.2">
      <c r="A13" s="19" t="str">
        <f>IF('ITEM 7'!$B$5="","",'ITEM 7'!$B$5)</f>
        <v/>
      </c>
      <c r="B13" s="117" t="str">
        <f>IF('ITEM 7'!$A$8="","",'ITEM 7'!$A$8)</f>
        <v/>
      </c>
      <c r="C13" s="118"/>
      <c r="D13" s="118"/>
      <c r="E13" s="119"/>
      <c r="F13" s="20" t="str">
        <f>IF('ITEM 7'!$D$8="","",'ITEM 7'!$D$8)</f>
        <v/>
      </c>
      <c r="G13" s="21" t="str">
        <f>IF('ITEM 7'!$E$8="","",'ITEM 7'!$E$8)</f>
        <v/>
      </c>
      <c r="H13" s="20" t="str">
        <f>IF('ITEM 7'!$F$8="","",'ITEM 7'!$F$8)</f>
        <v/>
      </c>
      <c r="I13" s="109" t="str">
        <f>IF('ITEM 7'!$F$33="","",'ITEM 7'!$F$33)</f>
        <v/>
      </c>
      <c r="J13" s="110"/>
      <c r="K13" s="22" t="str">
        <f t="shared" si="0"/>
        <v/>
      </c>
    </row>
    <row r="14" spans="1:11" ht="15" customHeight="1" x14ac:dyDescent="0.2">
      <c r="A14" s="19" t="str">
        <f>IF('ITEM 8'!$B$5="","",'ITEM 8'!$B$5)</f>
        <v/>
      </c>
      <c r="B14" s="117" t="str">
        <f>IF('ITEM 8'!$A$8="","",'ITEM 8'!$A$8)</f>
        <v/>
      </c>
      <c r="C14" s="118"/>
      <c r="D14" s="118"/>
      <c r="E14" s="119"/>
      <c r="F14" s="20" t="str">
        <f>IF('ITEM 8'!$D$8="","",'ITEM 8'!$D$8)</f>
        <v/>
      </c>
      <c r="G14" s="21" t="str">
        <f>IF('ITEM 8'!$E$8="","",'ITEM 8'!$E$8)</f>
        <v/>
      </c>
      <c r="H14" s="20" t="str">
        <f>IF('ITEM 8'!$F$8="","",'ITEM 8'!$F$8)</f>
        <v/>
      </c>
      <c r="I14" s="109" t="str">
        <f>IF('ITEM 8'!$F$33="","",'ITEM 8'!$F$33)</f>
        <v/>
      </c>
      <c r="J14" s="110"/>
      <c r="K14" s="22" t="str">
        <f t="shared" si="0"/>
        <v/>
      </c>
    </row>
    <row r="15" spans="1:11" ht="15" customHeight="1" x14ac:dyDescent="0.2">
      <c r="A15" s="19" t="str">
        <f>IF('ITEM 9'!$B$5="","",'ITEM 9'!$B$5)</f>
        <v/>
      </c>
      <c r="B15" s="117" t="str">
        <f>IF('ITEM 9'!$A$8="","",'ITEM 9'!$A$8)</f>
        <v/>
      </c>
      <c r="C15" s="118"/>
      <c r="D15" s="118"/>
      <c r="E15" s="119"/>
      <c r="F15" s="20" t="str">
        <f>IF('ITEM 9'!$D$8="","",'ITEM 9'!$D$8)</f>
        <v/>
      </c>
      <c r="G15" s="21" t="str">
        <f>IF('ITEM 9'!$E$8="","",'ITEM 9'!$E$8)</f>
        <v/>
      </c>
      <c r="H15" s="20" t="str">
        <f>IF('ITEM 9'!$F$8="","",'ITEM 9'!$F$8)</f>
        <v/>
      </c>
      <c r="I15" s="109" t="str">
        <f>IF('ITEM 9'!$F$33="","",'ITEM 9'!$F$33)</f>
        <v/>
      </c>
      <c r="J15" s="110"/>
      <c r="K15" s="22" t="str">
        <f t="shared" si="0"/>
        <v/>
      </c>
    </row>
    <row r="16" spans="1:11" ht="15" customHeight="1" x14ac:dyDescent="0.2">
      <c r="A16" s="19" t="str">
        <f>IF('ITEM 10'!$B$5="","",'ITEM 10'!$B$5)</f>
        <v/>
      </c>
      <c r="B16" s="117" t="str">
        <f>IF('ITEM 10'!$A$8="","",'ITEM 10'!$A$8)</f>
        <v/>
      </c>
      <c r="C16" s="118"/>
      <c r="D16" s="118"/>
      <c r="E16" s="119"/>
      <c r="F16" s="20" t="str">
        <f>IF('ITEM 10'!$D$8="","",'ITEM 10'!$D$8)</f>
        <v/>
      </c>
      <c r="G16" s="21" t="str">
        <f>IF('ITEM 10'!$E$8="","",'ITEM 10'!$E$8)</f>
        <v/>
      </c>
      <c r="H16" s="20" t="str">
        <f>IF('ITEM 10'!$F$8="","",'ITEM 10'!$F$8)</f>
        <v/>
      </c>
      <c r="I16" s="109" t="str">
        <f>IF('ITEM 10'!$F$33="","",'ITEM 10'!$F$33)</f>
        <v/>
      </c>
      <c r="J16" s="110"/>
      <c r="K16" s="22" t="str">
        <f t="shared" si="0"/>
        <v/>
      </c>
    </row>
    <row r="17" spans="1:11" ht="15" customHeight="1" x14ac:dyDescent="0.2">
      <c r="A17" s="19" t="str">
        <f>IF('ITEM 11'!$B$5="","",'ITEM 11'!$B$5)</f>
        <v/>
      </c>
      <c r="B17" s="117" t="str">
        <f>IF('ITEM 11'!$A$8="","",'ITEM 11'!$A$8)</f>
        <v/>
      </c>
      <c r="C17" s="118"/>
      <c r="D17" s="118"/>
      <c r="E17" s="119"/>
      <c r="F17" s="20" t="str">
        <f>IF('ITEM 11'!$D$8="","",'ITEM 11'!$D$8)</f>
        <v/>
      </c>
      <c r="G17" s="21" t="str">
        <f>IF('ITEM 11'!$E$8="","",'ITEM 11'!$E$8)</f>
        <v/>
      </c>
      <c r="H17" s="20" t="str">
        <f>IF('ITEM 11'!$F$8="","",'ITEM 11'!$F$8)</f>
        <v/>
      </c>
      <c r="I17" s="109" t="str">
        <f>IF('ITEM 11'!$F$33="","",'ITEM 11'!$F$33)</f>
        <v/>
      </c>
      <c r="J17" s="110"/>
      <c r="K17" s="22" t="str">
        <f t="shared" si="0"/>
        <v/>
      </c>
    </row>
    <row r="18" spans="1:11" ht="15" customHeight="1" x14ac:dyDescent="0.2">
      <c r="A18" s="19" t="str">
        <f>IF('ITEM 12'!$B$5="","",'ITEM 12'!$B$5)</f>
        <v/>
      </c>
      <c r="B18" s="117" t="str">
        <f>IF('ITEM 12'!$A$8="","",'ITEM 12'!$A$8)</f>
        <v/>
      </c>
      <c r="C18" s="118"/>
      <c r="D18" s="118"/>
      <c r="E18" s="119"/>
      <c r="F18" s="20" t="str">
        <f>IF('ITEM 12'!$D$8="","",'ITEM 12'!$D$8)</f>
        <v/>
      </c>
      <c r="G18" s="21" t="str">
        <f>IF('ITEM 12'!$E$8="","",'ITEM 12'!$E$8)</f>
        <v/>
      </c>
      <c r="H18" s="20" t="str">
        <f>IF('ITEM 12'!$F$8="","",'ITEM 12'!$F$8)</f>
        <v/>
      </c>
      <c r="I18" s="109" t="str">
        <f>IF('ITEM 12'!$F$33="","",'ITEM 12'!$F$33)</f>
        <v/>
      </c>
      <c r="J18" s="110"/>
      <c r="K18" s="22" t="str">
        <f t="shared" si="0"/>
        <v/>
      </c>
    </row>
    <row r="19" spans="1:11" ht="15" customHeight="1" x14ac:dyDescent="0.2">
      <c r="A19" s="19" t="str">
        <f>IF('ITEM 13'!$B$5="","",'ITEM 13'!$B$5)</f>
        <v/>
      </c>
      <c r="B19" s="117" t="str">
        <f>IF('ITEM 13'!$A$8="","",'ITEM 13'!$A$8)</f>
        <v/>
      </c>
      <c r="C19" s="118"/>
      <c r="D19" s="118"/>
      <c r="E19" s="119"/>
      <c r="F19" s="20" t="str">
        <f>IF('ITEM 13'!$D$8="","",'ITEM 13'!$D$8)</f>
        <v/>
      </c>
      <c r="G19" s="21" t="str">
        <f>IF('ITEM 13'!$E$8="","",'ITEM 13'!$E$8)</f>
        <v/>
      </c>
      <c r="H19" s="20" t="str">
        <f>IF('ITEM 13'!$F$8="","",'ITEM 13'!$F$8)</f>
        <v/>
      </c>
      <c r="I19" s="109" t="str">
        <f>IF('ITEM 13'!$F$33="","",'ITEM 13'!$F$33)</f>
        <v/>
      </c>
      <c r="J19" s="110"/>
      <c r="K19" s="22" t="str">
        <f t="shared" si="0"/>
        <v/>
      </c>
    </row>
    <row r="20" spans="1:11" ht="15" customHeight="1" x14ac:dyDescent="0.2">
      <c r="A20" s="19" t="str">
        <f>IF('ITEM 14'!$B$5="","",'ITEM 14'!$B$5)</f>
        <v/>
      </c>
      <c r="B20" s="117" t="str">
        <f>IF('ITEM 14'!$A$8="","",'ITEM 14'!$A$8)</f>
        <v/>
      </c>
      <c r="C20" s="118"/>
      <c r="D20" s="118"/>
      <c r="E20" s="119"/>
      <c r="F20" s="20" t="str">
        <f>IF('ITEM 14'!$D$8="","",'ITEM 14'!$D$8)</f>
        <v/>
      </c>
      <c r="G20" s="21" t="str">
        <f>IF('ITEM 14'!$E$8="","",'ITEM 14'!$E$8)</f>
        <v/>
      </c>
      <c r="H20" s="20" t="str">
        <f>IF('ITEM 14'!$F$8="","",'ITEM 14'!$F$8)</f>
        <v/>
      </c>
      <c r="I20" s="109" t="str">
        <f>IF('ITEM 14'!$F$33="","",'ITEM 14'!$F$33)</f>
        <v/>
      </c>
      <c r="J20" s="110"/>
      <c r="K20" s="22" t="str">
        <f t="shared" si="0"/>
        <v/>
      </c>
    </row>
    <row r="21" spans="1:11" ht="15" customHeight="1" x14ac:dyDescent="0.2">
      <c r="A21" s="19" t="str">
        <f>IF('ITEM 15'!$B$5="","",'ITEM 15'!$B$5)</f>
        <v/>
      </c>
      <c r="B21" s="117" t="str">
        <f>IF('ITEM 15'!$A$8="","",'ITEM 15'!$A$8)</f>
        <v/>
      </c>
      <c r="C21" s="118"/>
      <c r="D21" s="118"/>
      <c r="E21" s="119"/>
      <c r="F21" s="20" t="str">
        <f>IF('ITEM 15'!$D$8="","",'ITEM 15'!$D$8)</f>
        <v/>
      </c>
      <c r="G21" s="21" t="str">
        <f>IF('ITEM 15'!$E$8="","",'ITEM 15'!$E$8)</f>
        <v/>
      </c>
      <c r="H21" s="20" t="str">
        <f>IF('ITEM 15'!$F$8="","",'ITEM 15'!$F$8)</f>
        <v/>
      </c>
      <c r="I21" s="109" t="str">
        <f>IF('ITEM 15'!$F$33="","",'ITEM 15'!$F$33)</f>
        <v/>
      </c>
      <c r="J21" s="110"/>
      <c r="K21" s="22" t="str">
        <f t="shared" si="0"/>
        <v/>
      </c>
    </row>
    <row r="22" spans="1:11" ht="15" customHeight="1" x14ac:dyDescent="0.2">
      <c r="A22" s="19" t="str">
        <f>IF('ITEM 16'!$B$5="","",'ITEM 16'!$B$5)</f>
        <v/>
      </c>
      <c r="B22" s="117" t="str">
        <f>IF('ITEM 16'!$A$8="","",'ITEM 16'!$A$8)</f>
        <v/>
      </c>
      <c r="C22" s="118"/>
      <c r="D22" s="118"/>
      <c r="E22" s="119"/>
      <c r="F22" s="20" t="str">
        <f>IF('ITEM 16'!$D$8="","",'ITEM 16'!$D$8)</f>
        <v/>
      </c>
      <c r="G22" s="21" t="str">
        <f>IF('ITEM 16'!$E$8="","",'ITEM 16'!$E$8)</f>
        <v/>
      </c>
      <c r="H22" s="20" t="str">
        <f>IF('ITEM 16'!$F$8="","",'ITEM 16'!$F$8)</f>
        <v/>
      </c>
      <c r="I22" s="109" t="str">
        <f>IF('ITEM 16'!$F$33="","",'ITEM 16'!$F$33)</f>
        <v/>
      </c>
      <c r="J22" s="110"/>
      <c r="K22" s="22" t="str">
        <f t="shared" si="0"/>
        <v/>
      </c>
    </row>
    <row r="23" spans="1:11" ht="15" customHeight="1" x14ac:dyDescent="0.2">
      <c r="A23" s="19" t="str">
        <f>IF('ITEM 17'!$B$5="","",'ITEM 17'!$B$5)</f>
        <v/>
      </c>
      <c r="B23" s="117" t="str">
        <f>IF('ITEM 17'!$A$8="","",'ITEM 17'!$A$8)</f>
        <v/>
      </c>
      <c r="C23" s="118"/>
      <c r="D23" s="118"/>
      <c r="E23" s="119"/>
      <c r="F23" s="20" t="str">
        <f>IF('ITEM 17'!$D$8="","",'ITEM 17'!$D$8)</f>
        <v/>
      </c>
      <c r="G23" s="21" t="str">
        <f>IF('ITEM 17'!$E$8="","",'ITEM 17'!$E$8)</f>
        <v/>
      </c>
      <c r="H23" s="20" t="str">
        <f>IF('ITEM 17'!$F$8="","",'ITEM 17'!$F$8)</f>
        <v/>
      </c>
      <c r="I23" s="109" t="str">
        <f>IF('ITEM 17'!$F$33="","",'ITEM 17'!$F$33)</f>
        <v/>
      </c>
      <c r="J23" s="110"/>
      <c r="K23" s="22" t="str">
        <f t="shared" si="0"/>
        <v/>
      </c>
    </row>
    <row r="24" spans="1:11" ht="15" customHeight="1" x14ac:dyDescent="0.2">
      <c r="A24" s="19" t="str">
        <f>IF('ITEM 18'!$B$5="","",'ITEM 18'!$B$5)</f>
        <v/>
      </c>
      <c r="B24" s="117" t="str">
        <f>IF('ITEM 18'!$A$8="","",'ITEM 18'!$A$8)</f>
        <v/>
      </c>
      <c r="C24" s="118"/>
      <c r="D24" s="118"/>
      <c r="E24" s="119"/>
      <c r="F24" s="20" t="str">
        <f>IF('ITEM 18'!$D$8="","",'ITEM 18'!$D$8)</f>
        <v/>
      </c>
      <c r="G24" s="21" t="str">
        <f>IF('ITEM 18'!$E$8="","",'ITEM 18'!$E$8)</f>
        <v/>
      </c>
      <c r="H24" s="20" t="str">
        <f>IF('ITEM 18'!$F$8="","",'ITEM 18'!$F$8)</f>
        <v/>
      </c>
      <c r="I24" s="109" t="str">
        <f>IF('ITEM 18'!$F$33="","",'ITEM 18'!$F$33)</f>
        <v/>
      </c>
      <c r="J24" s="110"/>
      <c r="K24" s="22" t="str">
        <f t="shared" si="0"/>
        <v/>
      </c>
    </row>
    <row r="25" spans="1:11" ht="15" customHeight="1" x14ac:dyDescent="0.2">
      <c r="A25" s="19" t="str">
        <f>IF('ITEM 19'!$B$5="","",'ITEM 19'!$B$5)</f>
        <v/>
      </c>
      <c r="B25" s="117" t="str">
        <f>IF('ITEM 19'!$A$8="","",'ITEM 19'!$A$8)</f>
        <v/>
      </c>
      <c r="C25" s="118"/>
      <c r="D25" s="118"/>
      <c r="E25" s="119"/>
      <c r="F25" s="20" t="str">
        <f>IF('ITEM 19'!$D$8="","",'ITEM 19'!$D$8)</f>
        <v/>
      </c>
      <c r="G25" s="21" t="str">
        <f>IF('ITEM 19'!$E$8="","",'ITEM 19'!$E$8)</f>
        <v/>
      </c>
      <c r="H25" s="20" t="str">
        <f>IF('ITEM 19'!$F$8="","",'ITEM 19'!$F$8)</f>
        <v/>
      </c>
      <c r="I25" s="109" t="str">
        <f>IF('ITEM 19'!$F$33="","",'ITEM 19'!$F$33)</f>
        <v/>
      </c>
      <c r="J25" s="110"/>
      <c r="K25" s="22" t="str">
        <f t="shared" si="0"/>
        <v/>
      </c>
    </row>
    <row r="26" spans="1:11" ht="15" customHeight="1" x14ac:dyDescent="0.2">
      <c r="A26" s="19" t="str">
        <f>IF('ITEM 20'!$B$5="","",'ITEM 20'!$B$5)</f>
        <v/>
      </c>
      <c r="B26" s="117" t="str">
        <f>IF('ITEM 20'!$A$8="","",'ITEM 20'!$A$8)</f>
        <v/>
      </c>
      <c r="C26" s="118"/>
      <c r="D26" s="118"/>
      <c r="E26" s="119"/>
      <c r="F26" s="20" t="str">
        <f>IF('ITEM 20'!$D$8="","",'ITEM 20'!$D$8)</f>
        <v/>
      </c>
      <c r="G26" s="21" t="str">
        <f>IF('ITEM 20'!$E$8="","",'ITEM 20'!$E$8)</f>
        <v/>
      </c>
      <c r="H26" s="20" t="str">
        <f>IF('ITEM 20'!$F$8="","",'ITEM 20'!$F$8)</f>
        <v/>
      </c>
      <c r="I26" s="109" t="str">
        <f>IF('ITEM 20'!$F$33="","",'ITEM 20'!$F$33)</f>
        <v/>
      </c>
      <c r="J26" s="110"/>
      <c r="K26" s="22" t="str">
        <f t="shared" si="0"/>
        <v/>
      </c>
    </row>
    <row r="27" spans="1:11" ht="15" customHeight="1" x14ac:dyDescent="0.2">
      <c r="A27" s="19" t="str">
        <f>IF('ITEM 21'!$B$5="","",'ITEM 21'!$B$5)</f>
        <v/>
      </c>
      <c r="B27" s="117" t="str">
        <f>IF('ITEM 21'!$A$8="","",'ITEM 21'!$A$8)</f>
        <v/>
      </c>
      <c r="C27" s="118"/>
      <c r="D27" s="118"/>
      <c r="E27" s="119"/>
      <c r="F27" s="20" t="str">
        <f>IF('ITEM 21'!$D$8="","",'ITEM 21'!$D$8)</f>
        <v/>
      </c>
      <c r="G27" s="21" t="str">
        <f>IF('ITEM 21'!$E$8="","",'ITEM 21'!$E$8)</f>
        <v/>
      </c>
      <c r="H27" s="20" t="str">
        <f>IF('ITEM 21'!$F$8="","",'ITEM 21'!$F$8)</f>
        <v/>
      </c>
      <c r="I27" s="109" t="str">
        <f>IF('ITEM 21'!$F$33="","",'ITEM 21'!$F$33)</f>
        <v/>
      </c>
      <c r="J27" s="110"/>
      <c r="K27" s="22" t="str">
        <f t="shared" si="0"/>
        <v/>
      </c>
    </row>
    <row r="28" spans="1:11" ht="15" customHeight="1" x14ac:dyDescent="0.2">
      <c r="A28" s="19" t="str">
        <f>IF('ITEM 22'!$B$5="","",'ITEM 22'!$B$5)</f>
        <v/>
      </c>
      <c r="B28" s="117" t="str">
        <f>IF('ITEM 22'!$A$8="","",'ITEM 22'!$A$8)</f>
        <v/>
      </c>
      <c r="C28" s="118"/>
      <c r="D28" s="118"/>
      <c r="E28" s="119"/>
      <c r="F28" s="20" t="str">
        <f>IF('ITEM 22'!$D$8="","",'ITEM 22'!$D$8)</f>
        <v/>
      </c>
      <c r="G28" s="21" t="str">
        <f>IF('ITEM 22'!$E$8="","",'ITEM 22'!$E$8)</f>
        <v/>
      </c>
      <c r="H28" s="20" t="str">
        <f>IF('ITEM 22'!$F$8="","",'ITEM 22'!$F$8)</f>
        <v/>
      </c>
      <c r="I28" s="109" t="str">
        <f>IF('ITEM 22'!$F$33="","",'ITEM 22'!$F$33)</f>
        <v/>
      </c>
      <c r="J28" s="110"/>
      <c r="K28" s="22" t="str">
        <f t="shared" si="0"/>
        <v/>
      </c>
    </row>
    <row r="29" spans="1:11" ht="15" customHeight="1" x14ac:dyDescent="0.2">
      <c r="A29" s="19" t="str">
        <f>IF('ITEM 23'!$B$5="","",'ITEM 23'!$B$5)</f>
        <v/>
      </c>
      <c r="B29" s="117" t="str">
        <f>IF('ITEM 23'!$A$8="","",'ITEM 23'!$A$8)</f>
        <v/>
      </c>
      <c r="C29" s="118"/>
      <c r="D29" s="118"/>
      <c r="E29" s="119"/>
      <c r="F29" s="20" t="str">
        <f>IF('ITEM 23'!$D$8="","",'ITEM 23'!$D$8)</f>
        <v/>
      </c>
      <c r="G29" s="21" t="str">
        <f>IF('ITEM 23'!$E$8="","",'ITEM 23'!$E$8)</f>
        <v/>
      </c>
      <c r="H29" s="20" t="str">
        <f>IF('ITEM 23'!$F$8="","",'ITEM 23'!$F$8)</f>
        <v/>
      </c>
      <c r="I29" s="109" t="str">
        <f>IF('ITEM 23'!$F$33="","",'ITEM 23'!$F$33)</f>
        <v/>
      </c>
      <c r="J29" s="110"/>
      <c r="K29" s="22" t="str">
        <f t="shared" si="0"/>
        <v/>
      </c>
    </row>
    <row r="30" spans="1:11" ht="15" customHeight="1" x14ac:dyDescent="0.2">
      <c r="A30" s="19" t="str">
        <f>IF('ITEM 24'!$B$5="","",'ITEM 24'!$B$5)</f>
        <v/>
      </c>
      <c r="B30" s="117" t="str">
        <f>IF('ITEM 24'!$A$8="","",'ITEM 24'!$A$8)</f>
        <v/>
      </c>
      <c r="C30" s="118"/>
      <c r="D30" s="118"/>
      <c r="E30" s="119"/>
      <c r="F30" s="20" t="str">
        <f>IF('ITEM 24'!$D$8="","",'ITEM 24'!$D$8)</f>
        <v/>
      </c>
      <c r="G30" s="21" t="str">
        <f>IF('ITEM 24'!$E$8="","",'ITEM 24'!$E$8)</f>
        <v/>
      </c>
      <c r="H30" s="20" t="str">
        <f>IF('ITEM 24'!$F$8="","",'ITEM 24'!$F$8)</f>
        <v/>
      </c>
      <c r="I30" s="109" t="str">
        <f>IF('ITEM 24'!$F$33="","",'ITEM 24'!$F$33)</f>
        <v/>
      </c>
      <c r="J30" s="110"/>
      <c r="K30" s="22" t="str">
        <f t="shared" si="0"/>
        <v/>
      </c>
    </row>
    <row r="31" spans="1:11" ht="15" customHeight="1" x14ac:dyDescent="0.2">
      <c r="A31" s="19" t="str">
        <f>IF('ITEM 25'!$B$5="","",'ITEM 25'!$B$5)</f>
        <v/>
      </c>
      <c r="B31" s="117" t="str">
        <f>IF('ITEM 25'!$A$8="","",'ITEM 25'!$A$8)</f>
        <v/>
      </c>
      <c r="C31" s="118"/>
      <c r="D31" s="118"/>
      <c r="E31" s="119"/>
      <c r="F31" s="20" t="str">
        <f>IF('ITEM 25'!$D$8="","",'ITEM 25'!$D$8)</f>
        <v/>
      </c>
      <c r="G31" s="21" t="str">
        <f>IF('ITEM 25'!$E$8="","",'ITEM 25'!$E$8)</f>
        <v/>
      </c>
      <c r="H31" s="20" t="str">
        <f>IF('ITEM 25'!$F$8="","",'ITEM 25'!$F$8)</f>
        <v/>
      </c>
      <c r="I31" s="109" t="str">
        <f>IF('ITEM 25'!$F$33="","",'ITEM 25'!$F$33)</f>
        <v/>
      </c>
      <c r="J31" s="110"/>
      <c r="K31" s="22" t="str">
        <f t="shared" si="0"/>
        <v/>
      </c>
    </row>
    <row r="32" spans="1:11" ht="15" customHeight="1" x14ac:dyDescent="0.2">
      <c r="A32" s="44"/>
      <c r="B32" s="45"/>
      <c r="C32" s="45"/>
      <c r="D32" s="45"/>
      <c r="E32" s="45"/>
      <c r="F32" s="46"/>
      <c r="G32" s="47"/>
      <c r="H32" s="48"/>
      <c r="I32" s="121" t="s">
        <v>29</v>
      </c>
      <c r="J32" s="121"/>
      <c r="K32" s="49">
        <f>SUM(K7:K31)</f>
        <v>0</v>
      </c>
    </row>
    <row r="33" spans="1:11" ht="7.5" customHeight="1" x14ac:dyDescent="0.2">
      <c r="A33" s="112"/>
      <c r="B33" s="112"/>
      <c r="C33" s="112"/>
      <c r="D33" s="112"/>
      <c r="E33" s="112"/>
      <c r="F33" s="112"/>
      <c r="G33" s="112"/>
      <c r="H33" s="112"/>
      <c r="I33" s="113"/>
      <c r="J33" s="113"/>
      <c r="K33" s="113"/>
    </row>
    <row r="34" spans="1:11" ht="22.5" customHeight="1" x14ac:dyDescent="0.2">
      <c r="A34" s="115"/>
      <c r="B34" s="115"/>
      <c r="C34" s="115"/>
      <c r="D34" s="116"/>
      <c r="E34" s="114" t="s">
        <v>27</v>
      </c>
      <c r="F34" s="114"/>
      <c r="G34" s="114"/>
      <c r="H34" s="114"/>
      <c r="I34" s="114"/>
      <c r="J34" s="114"/>
      <c r="K34" s="114"/>
    </row>
    <row r="35" spans="1:11" ht="22.5" customHeight="1" x14ac:dyDescent="0.2">
      <c r="A35" s="115"/>
      <c r="B35" s="115"/>
      <c r="C35" s="115"/>
      <c r="D35" s="116"/>
      <c r="E35" s="18" t="s">
        <v>28</v>
      </c>
      <c r="F35" s="57"/>
      <c r="G35" s="58"/>
      <c r="H35" s="58"/>
      <c r="I35" s="59"/>
      <c r="J35" s="23" t="s">
        <v>11</v>
      </c>
      <c r="K35" s="28"/>
    </row>
    <row r="36" spans="1:11" ht="22.5" customHeight="1" x14ac:dyDescent="0.2">
      <c r="A36" s="115"/>
      <c r="B36" s="115"/>
      <c r="C36" s="115"/>
      <c r="D36" s="116"/>
      <c r="E36" s="18" t="s">
        <v>28</v>
      </c>
      <c r="F36" s="57"/>
      <c r="G36" s="58"/>
      <c r="H36" s="58"/>
      <c r="I36" s="59"/>
      <c r="J36" s="23" t="s">
        <v>11</v>
      </c>
      <c r="K36" s="28"/>
    </row>
    <row r="37" spans="1:11" ht="22.5" customHeight="1" x14ac:dyDescent="0.2">
      <c r="A37" s="115"/>
      <c r="B37" s="115"/>
      <c r="C37" s="115"/>
      <c r="D37" s="116"/>
      <c r="E37" s="18" t="s">
        <v>28</v>
      </c>
      <c r="F37" s="32"/>
      <c r="G37" s="33"/>
      <c r="H37" s="33"/>
      <c r="I37" s="34"/>
      <c r="J37" s="23" t="s">
        <v>11</v>
      </c>
      <c r="K37" s="35"/>
    </row>
    <row r="38" spans="1:11" ht="22.5" customHeight="1" x14ac:dyDescent="0.2">
      <c r="A38" s="115"/>
      <c r="B38" s="115"/>
      <c r="C38" s="115"/>
      <c r="D38" s="112"/>
      <c r="E38" s="36"/>
      <c r="F38" s="37"/>
      <c r="G38" s="37"/>
      <c r="H38" s="37"/>
      <c r="I38" s="37"/>
      <c r="J38" s="38"/>
      <c r="K38" s="39"/>
    </row>
    <row r="39" spans="1:11" ht="22.5" customHeight="1" x14ac:dyDescent="0.2">
      <c r="A39" s="115"/>
      <c r="B39" s="115"/>
      <c r="C39" s="115"/>
      <c r="D39" s="112"/>
      <c r="E39" s="40"/>
      <c r="F39" s="41"/>
      <c r="G39" s="41"/>
      <c r="H39" s="41"/>
      <c r="I39" s="41"/>
      <c r="J39" s="42"/>
      <c r="K39" s="43"/>
    </row>
    <row r="40" spans="1:11" ht="22.5" customHeight="1" x14ac:dyDescent="0.2">
      <c r="A40" s="115"/>
      <c r="B40" s="115"/>
      <c r="C40" s="115"/>
      <c r="D40" s="112"/>
      <c r="E40" s="40"/>
      <c r="F40" s="120"/>
      <c r="G40" s="120"/>
      <c r="H40" s="120"/>
      <c r="I40" s="120"/>
      <c r="J40" s="42"/>
      <c r="K40" s="43"/>
    </row>
    <row r="41" spans="1:11" ht="7.5" customHeight="1" x14ac:dyDescent="0.2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</row>
    <row r="42" spans="1:11" ht="15" customHeight="1" x14ac:dyDescent="0.2">
      <c r="A42" s="91" t="s">
        <v>16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</row>
  </sheetData>
  <sheetProtection algorithmName="SHA-512" hashValue="wayj+gll0+Nl500/6Y7sBkUl8w2VNXBE84/Zj50kIQWYDmnmEPv0800F9nn9ljEx3uWSPD202rLTvkkmV05JHQ==" saltValue="kC0SwVcjCB7mPc9FKOaK9g==" spinCount="100000" sheet="1" objects="1" scenarios="1"/>
  <mergeCells count="68">
    <mergeCell ref="B24:E24"/>
    <mergeCell ref="B31:E31"/>
    <mergeCell ref="I27:J27"/>
    <mergeCell ref="I28:J28"/>
    <mergeCell ref="I29:J29"/>
    <mergeCell ref="I30:J30"/>
    <mergeCell ref="I31:J31"/>
    <mergeCell ref="B17:E17"/>
    <mergeCell ref="I22:J22"/>
    <mergeCell ref="I20:J20"/>
    <mergeCell ref="B30:E30"/>
    <mergeCell ref="B13:E13"/>
    <mergeCell ref="I25:J25"/>
    <mergeCell ref="I24:J24"/>
    <mergeCell ref="I23:J23"/>
    <mergeCell ref="B23:E23"/>
    <mergeCell ref="B25:E25"/>
    <mergeCell ref="B26:E26"/>
    <mergeCell ref="B22:E22"/>
    <mergeCell ref="I21:J21"/>
    <mergeCell ref="B15:E15"/>
    <mergeCell ref="B14:E14"/>
    <mergeCell ref="B29:E29"/>
    <mergeCell ref="I12:J12"/>
    <mergeCell ref="I11:J11"/>
    <mergeCell ref="I10:J10"/>
    <mergeCell ref="I9:J9"/>
    <mergeCell ref="B12:E12"/>
    <mergeCell ref="I8:J8"/>
    <mergeCell ref="C3:K3"/>
    <mergeCell ref="C4:J4"/>
    <mergeCell ref="A1:K1"/>
    <mergeCell ref="A4:B4"/>
    <mergeCell ref="A3:B3"/>
    <mergeCell ref="A2:K2"/>
    <mergeCell ref="I7:J7"/>
    <mergeCell ref="A42:K42"/>
    <mergeCell ref="A5:K5"/>
    <mergeCell ref="I18:J18"/>
    <mergeCell ref="B21:E21"/>
    <mergeCell ref="B20:E20"/>
    <mergeCell ref="B19:E19"/>
    <mergeCell ref="B18:E18"/>
    <mergeCell ref="B6:E6"/>
    <mergeCell ref="B11:E11"/>
    <mergeCell ref="B10:E10"/>
    <mergeCell ref="B9:E9"/>
    <mergeCell ref="B8:E8"/>
    <mergeCell ref="B7:E7"/>
    <mergeCell ref="B16:E16"/>
    <mergeCell ref="I6:J6"/>
    <mergeCell ref="I32:J32"/>
    <mergeCell ref="I14:J14"/>
    <mergeCell ref="I13:J13"/>
    <mergeCell ref="A41:K41"/>
    <mergeCell ref="A33:K33"/>
    <mergeCell ref="F36:I36"/>
    <mergeCell ref="F35:I35"/>
    <mergeCell ref="I17:J17"/>
    <mergeCell ref="I16:J16"/>
    <mergeCell ref="I15:J15"/>
    <mergeCell ref="E34:K34"/>
    <mergeCell ref="I26:J26"/>
    <mergeCell ref="A34:D40"/>
    <mergeCell ref="B27:E27"/>
    <mergeCell ref="B28:E28"/>
    <mergeCell ref="F40:I40"/>
    <mergeCell ref="I19:J19"/>
  </mergeCells>
  <printOptions horizontalCentered="1"/>
  <pageMargins left="0.39370078740157483" right="0.39370078740157483" top="0.74803149606299213" bottom="0.55118110236220474" header="0.31496062992125984" footer="0.31496062992125984"/>
  <pageSetup paperSize="9" scale="70" orientation="landscape" r:id="rId1"/>
  <headerFooter>
    <oddHeader>&amp;L&amp;G&amp;C&amp;"Spranq eco sans,Negrito"&amp;10SERVIÇO PÚBLICO FEDERAL
UNIVERSIDADE FEDERAL DO SUL E SUDESTE DO PARÁ&amp;"-,Regular"&amp;11
&amp;"Spranq eco sans,Regular"&amp;10Emitido em &amp;D às &amp;T&amp;R&amp;G</oddHeader>
    <oddFooter>&amp;L&amp;"Spranq eco sans,Regular"&amp;8Diretoria de Compras, Contratos e Convênios (DCO/PROAD) – Setor de Contratações
Modelo de Mapa de Avaliação de Preços: Serviços
Atualização: dezembro/2022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5374B-367F-4A2B-974F-5BCB5BF0E6FE}">
  <dimension ref="A1:S37"/>
  <sheetViews>
    <sheetView showGridLines="0" tabSelected="1" zoomScaleNormal="100" zoomScaleSheetLayoutView="100" workbookViewId="0">
      <selection sqref="A1:O1"/>
    </sheetView>
  </sheetViews>
  <sheetFormatPr defaultRowHeight="11.25" x14ac:dyDescent="0.2"/>
  <cols>
    <col min="1" max="1" width="15" style="6" customWidth="1"/>
    <col min="2" max="2" width="6.7109375" style="6" customWidth="1"/>
    <col min="3" max="3" width="14.28515625" style="6" customWidth="1"/>
    <col min="4" max="4" width="8.7109375" style="5" customWidth="1"/>
    <col min="5" max="5" width="10.7109375" style="5" customWidth="1"/>
    <col min="6" max="6" width="16.7109375" style="5" customWidth="1"/>
    <col min="7" max="7" width="12.5703125" style="5" customWidth="1"/>
    <col min="8" max="8" width="63.7109375" style="5" customWidth="1"/>
    <col min="9" max="9" width="12.42578125" style="5" customWidth="1"/>
    <col min="10" max="10" width="14.140625" style="5" customWidth="1"/>
    <col min="11" max="11" width="12.140625" style="5" hidden="1" customWidth="1"/>
    <col min="12" max="12" width="19.28515625" style="5" customWidth="1"/>
    <col min="13" max="13" width="12.140625" style="5" customWidth="1"/>
    <col min="14" max="14" width="6.42578125" style="5" customWidth="1"/>
    <col min="15" max="15" width="18.7109375" style="5" customWidth="1"/>
    <col min="16" max="16" width="14" style="6" hidden="1" customWidth="1"/>
    <col min="17" max="16384" width="9.140625" style="6"/>
  </cols>
  <sheetData>
    <row r="1" spans="1:19" s="2" customFormat="1" ht="15.75" customHeight="1" x14ac:dyDescent="0.25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9" s="2" customFormat="1" ht="7.5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9" s="2" customFormat="1" ht="31.5" customHeight="1" x14ac:dyDescent="0.25">
      <c r="A3" s="17" t="s">
        <v>5</v>
      </c>
      <c r="B3" s="106" t="str">
        <f>IF('ITEM 1'!B3="","",'ITEM 1'!B3)</f>
        <v/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8"/>
    </row>
    <row r="4" spans="1:19" s="2" customFormat="1" ht="15" customHeight="1" x14ac:dyDescent="0.25">
      <c r="A4" s="17" t="s">
        <v>6</v>
      </c>
      <c r="B4" s="106" t="str">
        <f>IF('ITEM 1'!B4="","",'ITEM 1'!B4)</f>
        <v/>
      </c>
      <c r="C4" s="107"/>
      <c r="D4" s="107"/>
      <c r="E4" s="107"/>
      <c r="F4" s="107"/>
      <c r="G4" s="108"/>
      <c r="H4" s="102"/>
      <c r="I4" s="103"/>
      <c r="J4" s="103"/>
      <c r="K4" s="103"/>
      <c r="L4" s="103"/>
      <c r="M4" s="103"/>
      <c r="N4" s="103"/>
      <c r="O4" s="103"/>
    </row>
    <row r="5" spans="1:19" s="2" customFormat="1" ht="15" x14ac:dyDescent="0.25">
      <c r="A5" s="17" t="s">
        <v>2</v>
      </c>
      <c r="B5" s="16" t="str">
        <f>IF('ITEM 2'!B5="","",'ITEM 2'!B5+1)</f>
        <v/>
      </c>
      <c r="C5" s="104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9" s="2" customFormat="1" ht="7.5" customHeight="1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9" s="2" customFormat="1" ht="39" customHeight="1" x14ac:dyDescent="0.25">
      <c r="A7" s="68" t="s">
        <v>23</v>
      </c>
      <c r="B7" s="98"/>
      <c r="C7" s="69"/>
      <c r="D7" s="53" t="s">
        <v>33</v>
      </c>
      <c r="E7" s="53" t="s">
        <v>1</v>
      </c>
      <c r="F7" s="53" t="s">
        <v>0</v>
      </c>
      <c r="G7" s="68" t="s">
        <v>12</v>
      </c>
      <c r="H7" s="69"/>
      <c r="I7" s="53" t="s">
        <v>25</v>
      </c>
      <c r="J7" s="53" t="s">
        <v>3</v>
      </c>
      <c r="K7" s="53" t="s">
        <v>17</v>
      </c>
      <c r="L7" s="53" t="s">
        <v>30</v>
      </c>
      <c r="M7" s="68" t="s">
        <v>31</v>
      </c>
      <c r="N7" s="69"/>
      <c r="O7" s="53" t="s">
        <v>4</v>
      </c>
      <c r="P7" s="12" t="s">
        <v>18</v>
      </c>
    </row>
    <row r="8" spans="1:19" s="2" customFormat="1" ht="33.75" customHeight="1" x14ac:dyDescent="0.25">
      <c r="A8" s="96"/>
      <c r="B8" s="96"/>
      <c r="C8" s="96"/>
      <c r="D8" s="60"/>
      <c r="E8" s="61"/>
      <c r="F8" s="60"/>
      <c r="G8" s="62" t="s">
        <v>24</v>
      </c>
      <c r="H8" s="63"/>
      <c r="I8" s="3"/>
      <c r="J8" s="1"/>
      <c r="K8" s="86">
        <f>COUNT(J8:J19)</f>
        <v>0</v>
      </c>
      <c r="L8" s="8" t="str">
        <f>IF($K$8=2,ROUND(AVERAGE(J9),2),IF($K$8=3,ROUND(AVERAGE(J9:J10),2),IF($K$8=4,ROUND(AVERAGE(J9:J11),2),IF($K$8=5,ROUND(AVERAGE(J9:J12),2),IF($K$8=6,ROUND(AVERAGE(J9:J13),2),IF($K$8=7,ROUND(AVERAGE(J9:J14),2),IF($K$8=8,ROUND(AVERAGE(J9:J15),2),IF($K$8=9,ROUND(AVERAGE(J9:J16),2),IF($K$8=10,ROUND(AVERAGE(J9:J17),2),IF($K$8=11,ROUND(AVERAGE(J9:J18),2),IF($K$8=12,ROUND(AVERAGE(J9:J19),2),IF($K$8&lt;3,"",""))))))))))))</f>
        <v/>
      </c>
      <c r="M8" s="64" t="str">
        <f>IF(OR($K$8&lt;2,J8=""),"",(ROUNDDOWN(J8/L8,2)))</f>
        <v/>
      </c>
      <c r="N8" s="65"/>
      <c r="O8" s="9" t="str">
        <f>IF(M8="","",IF(AND(M8&gt;=30%,M8&lt;=100%),"EXEQUÍVEL",IF(AND(M8&gt;100%,M8&lt;=130%),"ACEITÁVEL",IF(AND(M8&gt;0.01%,M8&lt;30%),"INEXEQUÍVEL",IF(M8&gt;130%,"EXCESSIVAMENTE ELEVADO","")))))</f>
        <v/>
      </c>
      <c r="P8" s="1" t="str">
        <f>IF(O8="","",IF(OR(O8="INEXEQUÍVEL",O8="EXCESSIVAMENTE ELEVADO"),"",J8))</f>
        <v/>
      </c>
    </row>
    <row r="9" spans="1:19" s="2" customFormat="1" ht="33.75" customHeight="1" x14ac:dyDescent="0.25">
      <c r="A9" s="96"/>
      <c r="B9" s="96"/>
      <c r="C9" s="96"/>
      <c r="D9" s="60"/>
      <c r="E9" s="61"/>
      <c r="F9" s="60"/>
      <c r="G9" s="62"/>
      <c r="H9" s="63"/>
      <c r="I9" s="3"/>
      <c r="J9" s="1"/>
      <c r="K9" s="87"/>
      <c r="L9" s="8" t="str">
        <f>IF($K$8=2,ROUND(AVERAGE(J8),2),IF($K$8=3,ROUND(AVERAGE(J8,J10),2),IF($K$8=4,ROUND(AVERAGE(J8,J10:J11),2),IF($K$8=5,ROUND(AVERAGE(J8,J10:J12),2),IF($K$8=6,ROUND(AVERAGE(J8,J10:J13),2),IF($K$8=7,ROUND(AVERAGE(J8,J10:J14),2),IF($K$8=8,ROUND(AVERAGE(J8,J10:J15),2),IF($K$8=9,ROUND(AVERAGE(J8,J10:J16),2),IF($K$8=10,ROUND(AVERAGE(J8,J10:J17),2),IF($K$8=11,ROUND(AVERAGE(J8,J10:J18),2),IF($K$8=12,ROUND(AVERAGE(J8,J10:J19),2),IF($K$8&lt;3,"",""))))))))))))</f>
        <v/>
      </c>
      <c r="M9" s="64" t="str">
        <f t="shared" ref="M9:M19" si="0">IF(OR($K$8&lt;2,J9=""),"",(ROUNDDOWN(J9/L9,2)))</f>
        <v/>
      </c>
      <c r="N9" s="65"/>
      <c r="O9" s="9" t="str">
        <f t="shared" ref="O9:O19" si="1">IF(M9="","",IF(AND(M9&gt;=30%,M9&lt;=100%),"EXEQUÍVEL",IF(AND(M9&gt;100%,M9&lt;=130%),"ACEITÁVEL",IF(AND(M9&gt;0.01%,M9&lt;30%),"INEXEQUÍVEL",IF(M9&gt;130%,"EXCESSIVAMENTE ELEVADO","")))))</f>
        <v/>
      </c>
      <c r="P9" s="1" t="str">
        <f t="shared" ref="P9:P19" si="2">IF(O9="","",IF(OR(O9="INEXEQUÍVEL",O9="EXCESSIVAMENTE ELEVADO"),"",J9))</f>
        <v/>
      </c>
    </row>
    <row r="10" spans="1:19" s="2" customFormat="1" ht="33.75" customHeight="1" x14ac:dyDescent="0.25">
      <c r="A10" s="96"/>
      <c r="B10" s="96"/>
      <c r="C10" s="96"/>
      <c r="D10" s="60"/>
      <c r="E10" s="61"/>
      <c r="F10" s="60"/>
      <c r="G10" s="62"/>
      <c r="H10" s="63"/>
      <c r="I10" s="3"/>
      <c r="J10" s="1"/>
      <c r="K10" s="87"/>
      <c r="L10" s="8" t="str">
        <f>IF($K$8=3,ROUND(AVERAGE(J8:J9),2),IF($K$8=4,ROUND(AVERAGE(J8:J9,J11),2),IF($K$8=5,ROUND(AVERAGE(J8:J9,J11:J12),2),IF($K$8=6,ROUND(AVERAGE(J8:J9,J11:J13),2),IF($K$8=7,ROUND(AVERAGE(J8:J9,J11:J14),2),IF($K$8=8,ROUND(AVERAGE(J8:J9,J11:J15),2),IF($K$8=9,ROUND(AVERAGE(J8:J9,J11:J16),2),IF($K$8=10,ROUND(AVERAGE(J8:J9,J11:J17),2),IF($K$8=11,ROUND(AVERAGE(J8:J9,J11:J18),2),IF($K$8=12,ROUND(AVERAGE(J8:J9,J11:J19),2),IF($K$8&lt;3,"","")))))))))))</f>
        <v/>
      </c>
      <c r="M10" s="64" t="str">
        <f t="shared" si="0"/>
        <v/>
      </c>
      <c r="N10" s="65"/>
      <c r="O10" s="9" t="str">
        <f t="shared" si="1"/>
        <v/>
      </c>
      <c r="P10" s="1" t="str">
        <f t="shared" si="2"/>
        <v/>
      </c>
      <c r="S10" s="4"/>
    </row>
    <row r="11" spans="1:19" s="2" customFormat="1" ht="33.75" customHeight="1" x14ac:dyDescent="0.25">
      <c r="A11" s="96"/>
      <c r="B11" s="96"/>
      <c r="C11" s="96"/>
      <c r="D11" s="60"/>
      <c r="E11" s="61"/>
      <c r="F11" s="60"/>
      <c r="G11" s="62"/>
      <c r="H11" s="63"/>
      <c r="I11" s="3"/>
      <c r="J11" s="1"/>
      <c r="K11" s="87"/>
      <c r="L11" s="8" t="str">
        <f>IF($K$8=4,ROUND(AVERAGE(J8:J10),2),IF($K$8=5,ROUND(AVERAGE(J8:J10,J12),2),IF($K$8=6,ROUND(AVERAGE(J8:J10,J12:J13),2),IF($K$8=7,ROUND(AVERAGE(J8:J10,J12:J14),2),IF($K$8=8,ROUND(AVERAGE(J8:J10,J12:J15),2),IF($K$8=9,ROUND(AVERAGE(J8:J10,J12:J16),2),IF($K$8=10,ROUND(AVERAGE(J8:J10,J12:J17),2),IF($K$8=11,ROUND(AVERAGE(J8:J10,J12:J18),2),IF($K$8=12,ROUND(AVERAGE(J8:J10,J12:J19),2),IF($K$8&lt;3,"",""))))))))))</f>
        <v/>
      </c>
      <c r="M11" s="64" t="str">
        <f t="shared" si="0"/>
        <v/>
      </c>
      <c r="N11" s="65"/>
      <c r="O11" s="9" t="str">
        <f t="shared" si="1"/>
        <v/>
      </c>
      <c r="P11" s="1" t="str">
        <f t="shared" si="2"/>
        <v/>
      </c>
    </row>
    <row r="12" spans="1:19" s="2" customFormat="1" ht="33.75" customHeight="1" x14ac:dyDescent="0.25">
      <c r="A12" s="96"/>
      <c r="B12" s="96"/>
      <c r="C12" s="96"/>
      <c r="D12" s="60"/>
      <c r="E12" s="61"/>
      <c r="F12" s="60"/>
      <c r="G12" s="62"/>
      <c r="H12" s="63"/>
      <c r="I12" s="3"/>
      <c r="J12" s="1"/>
      <c r="K12" s="87"/>
      <c r="L12" s="8" t="str">
        <f>IF($K$8=5,ROUND(AVERAGE(J8:J11),2),IF($K$8=6,ROUND(AVERAGE(J8:J11,J13),2),IF($K$8=7,ROUND(AVERAGE(J8:J11,J13:J14),2),IF($K$8=8,ROUND(AVERAGE(J8:J11,J13:J15),2),IF($K$8=9,ROUND(AVERAGE(J8:J11,J13:J16),2),IF($K$8=10,ROUND(AVERAGE(J8:J11,J13:J17),2),IF($K$8=11,ROUND(AVERAGE(J8:J11,J13:J18),2),IF($K$8=12,ROUND(AVERAGE(J8:J11,J13:J19),2),IF($K$8&lt;3,"","")))))))))</f>
        <v/>
      </c>
      <c r="M12" s="64" t="str">
        <f t="shared" si="0"/>
        <v/>
      </c>
      <c r="N12" s="65"/>
      <c r="O12" s="9" t="str">
        <f t="shared" si="1"/>
        <v/>
      </c>
      <c r="P12" s="1" t="str">
        <f t="shared" si="2"/>
        <v/>
      </c>
    </row>
    <row r="13" spans="1:19" s="2" customFormat="1" ht="33.75" customHeight="1" x14ac:dyDescent="0.25">
      <c r="A13" s="96"/>
      <c r="B13" s="96"/>
      <c r="C13" s="96"/>
      <c r="D13" s="60"/>
      <c r="E13" s="61"/>
      <c r="F13" s="60"/>
      <c r="G13" s="62"/>
      <c r="H13" s="63"/>
      <c r="I13" s="3"/>
      <c r="J13" s="1"/>
      <c r="K13" s="87"/>
      <c r="L13" s="8" t="str">
        <f>IF($K$8=6,ROUND(AVERAGE(J8:J12),2),IF($K$8=7,ROUND(AVERAGE(J8:J12,J14),2),IF($K$8=8,ROUND(AVERAGE(J8:J12,J14:J15),2),IF($K$8=9,ROUND(AVERAGE(J8:J12,J14:J16),2),IF($K$8=10,ROUND(AVERAGE(J8:J12,J14:J17),2),IF($K$8=11,ROUND(AVERAGE(J8:J12,J14:J18),2),IF($K$8=12,ROUND(AVERAGE(J8:J12,J14:J19),2),IF($K$8&lt;3,"",""))))))))</f>
        <v/>
      </c>
      <c r="M13" s="64" t="str">
        <f t="shared" si="0"/>
        <v/>
      </c>
      <c r="N13" s="65"/>
      <c r="O13" s="9" t="str">
        <f t="shared" si="1"/>
        <v/>
      </c>
      <c r="P13" s="1" t="str">
        <f t="shared" si="2"/>
        <v/>
      </c>
    </row>
    <row r="14" spans="1:19" s="2" customFormat="1" ht="33.75" customHeight="1" x14ac:dyDescent="0.25">
      <c r="A14" s="96"/>
      <c r="B14" s="96"/>
      <c r="C14" s="96"/>
      <c r="D14" s="60"/>
      <c r="E14" s="61"/>
      <c r="F14" s="60"/>
      <c r="G14" s="62"/>
      <c r="H14" s="63"/>
      <c r="I14" s="3"/>
      <c r="J14" s="1"/>
      <c r="K14" s="87"/>
      <c r="L14" s="8" t="str">
        <f>IF($K$8=7,ROUND(AVERAGE(J8:J13),2),IF($K$8=8,ROUND(AVERAGE(J8:J13,J15),2),IF($K$8=9,ROUND(AVERAGE(J8:J13,J16),2),IF($K$8=10,ROUND(AVERAGE(J8:J13,J17),2),IF($K$8=11,ROUND(AVERAGE(J8:J13,J15:J18),2),IF($K$8=12,ROUND(AVERAGE(J8:J13,J15:J19),2),IF($K$8&lt;3,"","")))))))</f>
        <v/>
      </c>
      <c r="M14" s="64" t="str">
        <f t="shared" si="0"/>
        <v/>
      </c>
      <c r="N14" s="65"/>
      <c r="O14" s="9" t="str">
        <f t="shared" si="1"/>
        <v/>
      </c>
      <c r="P14" s="1" t="str">
        <f t="shared" si="2"/>
        <v/>
      </c>
    </row>
    <row r="15" spans="1:19" s="2" customFormat="1" ht="33.75" customHeight="1" x14ac:dyDescent="0.25">
      <c r="A15" s="96"/>
      <c r="B15" s="96"/>
      <c r="C15" s="96"/>
      <c r="D15" s="60"/>
      <c r="E15" s="61"/>
      <c r="F15" s="60"/>
      <c r="G15" s="62"/>
      <c r="H15" s="63"/>
      <c r="I15" s="3"/>
      <c r="J15" s="1"/>
      <c r="K15" s="87"/>
      <c r="L15" s="8" t="str">
        <f>IF($K$8=8,ROUND(AVERAGE(J8:J14),2),IF($K$8=9,ROUND(AVERAGE(J8:J14,J16,J17),2),IF($K$8=10,ROUND(AVERAGE(J8:J14,J16:J17),2),IF($K$8=11,ROUND(AVERAGE(J8:J14,J16:J18),2),IF($K$8=12,ROUND(AVERAGE(J8:J14,J16:J19),2),IF($K$8&lt;3,"",""))))))</f>
        <v/>
      </c>
      <c r="M15" s="64" t="str">
        <f t="shared" si="0"/>
        <v/>
      </c>
      <c r="N15" s="65"/>
      <c r="O15" s="9" t="str">
        <f t="shared" si="1"/>
        <v/>
      </c>
      <c r="P15" s="1" t="str">
        <f t="shared" si="2"/>
        <v/>
      </c>
    </row>
    <row r="16" spans="1:19" s="2" customFormat="1" ht="33.75" customHeight="1" x14ac:dyDescent="0.25">
      <c r="A16" s="96"/>
      <c r="B16" s="96"/>
      <c r="C16" s="96"/>
      <c r="D16" s="60"/>
      <c r="E16" s="61"/>
      <c r="F16" s="60"/>
      <c r="G16" s="62"/>
      <c r="H16" s="63"/>
      <c r="I16" s="3"/>
      <c r="J16" s="1"/>
      <c r="K16" s="87"/>
      <c r="L16" s="8" t="str">
        <f>IF($K$8=9,ROUND(AVERAGE(J8:J15),2),IF($K$8=10,ROUND(AVERAGE(J8:J15,J17),2),IF($K$8=11,ROUND(AVERAGE(J8:J15,J17:J18),2),IF($K$8=12,ROUND(AVERAGE(J8:J15,J17:J19),2),IF($K$8&lt;3,"","")))))</f>
        <v/>
      </c>
      <c r="M16" s="64" t="str">
        <f t="shared" si="0"/>
        <v/>
      </c>
      <c r="N16" s="65"/>
      <c r="O16" s="9" t="str">
        <f t="shared" si="1"/>
        <v/>
      </c>
      <c r="P16" s="1" t="str">
        <f t="shared" si="2"/>
        <v/>
      </c>
    </row>
    <row r="17" spans="1:16" s="2" customFormat="1" ht="33.75" customHeight="1" x14ac:dyDescent="0.25">
      <c r="A17" s="96"/>
      <c r="B17" s="96"/>
      <c r="C17" s="96"/>
      <c r="D17" s="60"/>
      <c r="E17" s="61"/>
      <c r="F17" s="60"/>
      <c r="G17" s="62"/>
      <c r="H17" s="63"/>
      <c r="I17" s="3"/>
      <c r="J17" s="1"/>
      <c r="K17" s="87"/>
      <c r="L17" s="8" t="str">
        <f>IF($K$8=10,ROUND(AVERAGE(J8:J16),2),IF($K$8=11,ROUND(AVERAGE(J8:J16,J18),2),IF($K$8=12,ROUND(AVERAGE(J8:J16,J18:J19),2),IF($K$8&lt;3,"",""))))</f>
        <v/>
      </c>
      <c r="M17" s="64" t="str">
        <f t="shared" si="0"/>
        <v/>
      </c>
      <c r="N17" s="65"/>
      <c r="O17" s="9" t="str">
        <f t="shared" si="1"/>
        <v/>
      </c>
      <c r="P17" s="1" t="str">
        <f t="shared" si="2"/>
        <v/>
      </c>
    </row>
    <row r="18" spans="1:16" s="2" customFormat="1" ht="33.75" customHeight="1" x14ac:dyDescent="0.25">
      <c r="A18" s="96"/>
      <c r="B18" s="96"/>
      <c r="C18" s="96"/>
      <c r="D18" s="60"/>
      <c r="E18" s="61"/>
      <c r="F18" s="60"/>
      <c r="G18" s="62"/>
      <c r="H18" s="63"/>
      <c r="I18" s="3"/>
      <c r="J18" s="1"/>
      <c r="K18" s="87"/>
      <c r="L18" s="8" t="str">
        <f>IF($K$8=11,ROUND(AVERAGE(J8:J17),2),IF($K$8=12,ROUND(AVERAGE(J8:J17,J19),2),IF($K$8&lt;3,"","")))</f>
        <v/>
      </c>
      <c r="M18" s="64" t="str">
        <f t="shared" si="0"/>
        <v/>
      </c>
      <c r="N18" s="65"/>
      <c r="O18" s="9" t="str">
        <f t="shared" si="1"/>
        <v/>
      </c>
      <c r="P18" s="1" t="str">
        <f t="shared" si="2"/>
        <v/>
      </c>
    </row>
    <row r="19" spans="1:16" s="2" customFormat="1" ht="33.75" customHeight="1" x14ac:dyDescent="0.25">
      <c r="A19" s="96"/>
      <c r="B19" s="96"/>
      <c r="C19" s="96"/>
      <c r="D19" s="60"/>
      <c r="E19" s="61"/>
      <c r="F19" s="60"/>
      <c r="G19" s="62"/>
      <c r="H19" s="63"/>
      <c r="I19" s="3"/>
      <c r="J19" s="1"/>
      <c r="K19" s="88"/>
      <c r="L19" s="8" t="str">
        <f>IF($K$8=12,ROUND(AVERAGE(J8:J18),2),IF($K$8&lt;3,"",""))</f>
        <v/>
      </c>
      <c r="M19" s="64" t="str">
        <f t="shared" si="0"/>
        <v/>
      </c>
      <c r="N19" s="65"/>
      <c r="O19" s="9" t="str">
        <f t="shared" si="1"/>
        <v/>
      </c>
      <c r="P19" s="1" t="str">
        <f t="shared" si="2"/>
        <v/>
      </c>
    </row>
    <row r="20" spans="1:16" s="2" customFormat="1" ht="7.5" customHeight="1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  <row r="21" spans="1:16" s="2" customFormat="1" ht="22.5" customHeight="1" x14ac:dyDescent="0.25">
      <c r="A21" s="92" t="s">
        <v>36</v>
      </c>
      <c r="B21" s="92"/>
      <c r="C21" s="92"/>
      <c r="D21" s="92"/>
      <c r="E21" s="92"/>
      <c r="F21" s="92"/>
      <c r="G21" s="56"/>
      <c r="H21" s="67"/>
      <c r="I21" s="67"/>
      <c r="J21" s="67"/>
      <c r="K21" s="67"/>
      <c r="L21" s="67"/>
      <c r="M21" s="68" t="s">
        <v>21</v>
      </c>
      <c r="N21" s="69"/>
      <c r="O21" s="14" t="str">
        <f>IF($P$21=0,"",$P$21)</f>
        <v/>
      </c>
      <c r="P21" s="13">
        <f>COUNT(P8:P19)</f>
        <v>0</v>
      </c>
    </row>
    <row r="22" spans="1:16" s="2" customFormat="1" ht="22.5" customHeight="1" x14ac:dyDescent="0.25">
      <c r="A22" s="90" t="s">
        <v>20</v>
      </c>
      <c r="B22" s="90"/>
      <c r="C22" s="90"/>
      <c r="D22" s="90"/>
      <c r="E22" s="90"/>
      <c r="F22" s="90"/>
      <c r="G22" s="56"/>
      <c r="H22" s="67"/>
      <c r="I22" s="67"/>
      <c r="J22" s="67"/>
      <c r="K22" s="67"/>
      <c r="L22" s="67"/>
      <c r="M22" s="66"/>
      <c r="N22" s="66"/>
      <c r="O22" s="66"/>
    </row>
    <row r="23" spans="1:16" s="2" customFormat="1" ht="22.5" customHeight="1" x14ac:dyDescent="0.25">
      <c r="A23" s="90"/>
      <c r="B23" s="90"/>
      <c r="C23" s="90"/>
      <c r="D23" s="90"/>
      <c r="E23" s="90"/>
      <c r="F23" s="90"/>
      <c r="G23" s="54" t="str">
        <f>IF(OR($J$8="",$P$21&gt;=3),"","NECESSÁRIO JUSTIFICAR NOS AUTOS A DETERMINAÇÃO DE PREÇO ESTIMADO COM BASE EM MENOS DE 3 (TRÊS) PREÇOS VÁLIDOS (Art. 6º, § 5º da IN SEGES/ME nº 65/2021)")</f>
        <v/>
      </c>
      <c r="H23" s="55"/>
      <c r="I23" s="55"/>
      <c r="J23" s="55"/>
      <c r="K23" s="55"/>
      <c r="L23" s="55"/>
      <c r="M23" s="55"/>
      <c r="N23" s="55"/>
      <c r="O23" s="55"/>
    </row>
    <row r="24" spans="1:16" s="2" customFormat="1" ht="22.5" customHeight="1" x14ac:dyDescent="0.25">
      <c r="A24" s="90"/>
      <c r="B24" s="90"/>
      <c r="C24" s="90"/>
      <c r="D24" s="90"/>
      <c r="E24" s="90"/>
      <c r="F24" s="90"/>
      <c r="G24" s="56"/>
      <c r="H24" s="73"/>
      <c r="I24" s="71"/>
      <c r="J24" s="71"/>
      <c r="K24" s="71"/>
      <c r="L24" s="71"/>
      <c r="M24" s="71"/>
      <c r="N24" s="71"/>
      <c r="O24" s="71"/>
    </row>
    <row r="25" spans="1:16" s="2" customFormat="1" ht="11.25" customHeight="1" x14ac:dyDescent="0.25">
      <c r="A25" s="90"/>
      <c r="B25" s="90"/>
      <c r="C25" s="90"/>
      <c r="D25" s="90"/>
      <c r="E25" s="90"/>
      <c r="F25" s="90"/>
      <c r="G25" s="56"/>
      <c r="H25" s="73"/>
      <c r="I25" s="71"/>
      <c r="J25" s="71"/>
      <c r="K25" s="71"/>
      <c r="L25" s="71"/>
      <c r="M25" s="71"/>
      <c r="N25" s="71"/>
      <c r="O25" s="71"/>
    </row>
    <row r="26" spans="1:16" s="2" customFormat="1" ht="11.25" customHeight="1" x14ac:dyDescent="0.25">
      <c r="A26" s="74" t="s">
        <v>32</v>
      </c>
      <c r="B26" s="75"/>
      <c r="C26" s="75"/>
      <c r="D26" s="75"/>
      <c r="E26" s="75"/>
      <c r="F26" s="76"/>
      <c r="G26" s="56"/>
      <c r="H26" s="73"/>
      <c r="I26" s="71"/>
      <c r="J26" s="71"/>
      <c r="K26" s="71"/>
      <c r="L26" s="71"/>
      <c r="M26" s="71"/>
      <c r="N26" s="71"/>
      <c r="O26" s="71"/>
    </row>
    <row r="27" spans="1:16" s="2" customFormat="1" ht="11.25" customHeight="1" x14ac:dyDescent="0.25">
      <c r="A27" s="77"/>
      <c r="B27" s="78"/>
      <c r="C27" s="78"/>
      <c r="D27" s="78"/>
      <c r="E27" s="78"/>
      <c r="F27" s="79"/>
      <c r="G27" s="56"/>
      <c r="H27" s="73"/>
      <c r="I27" s="72"/>
      <c r="J27" s="72"/>
      <c r="K27" s="72"/>
      <c r="L27" s="72"/>
      <c r="M27" s="72"/>
      <c r="N27" s="72"/>
      <c r="O27" s="72"/>
    </row>
    <row r="28" spans="1:16" ht="18.75" customHeight="1" x14ac:dyDescent="0.2">
      <c r="A28" s="85" t="s">
        <v>13</v>
      </c>
      <c r="B28" s="85"/>
      <c r="C28" s="85"/>
      <c r="D28" s="85"/>
      <c r="E28" s="85"/>
      <c r="F28" s="11" t="str">
        <f>IF($P$21&lt;2,"",_xlfn.STDEV.S(P8:P19)/ROUND(AVERAGE(P8:P19),2))</f>
        <v/>
      </c>
      <c r="G28" s="56"/>
      <c r="H28" s="73"/>
      <c r="I28" s="81" t="s">
        <v>27</v>
      </c>
      <c r="J28" s="82"/>
      <c r="K28" s="82"/>
      <c r="L28" s="82"/>
      <c r="M28" s="82"/>
      <c r="N28" s="82"/>
      <c r="O28" s="83"/>
    </row>
    <row r="29" spans="1:16" ht="18.75" customHeight="1" x14ac:dyDescent="0.2">
      <c r="A29" s="85" t="s">
        <v>19</v>
      </c>
      <c r="B29" s="85"/>
      <c r="C29" s="85"/>
      <c r="D29" s="85"/>
      <c r="E29" s="85"/>
      <c r="F29" s="10" t="str">
        <f>IF($P$21=0,"",SMALL(P8:P19,1))</f>
        <v/>
      </c>
      <c r="G29" s="56"/>
      <c r="H29" s="73"/>
      <c r="I29" s="52" t="s">
        <v>28</v>
      </c>
      <c r="J29" s="57"/>
      <c r="K29" s="58"/>
      <c r="L29" s="58"/>
      <c r="M29" s="59"/>
      <c r="N29" s="18" t="s">
        <v>11</v>
      </c>
      <c r="O29" s="51"/>
    </row>
    <row r="30" spans="1:16" ht="18.75" customHeight="1" x14ac:dyDescent="0.2">
      <c r="A30" s="85" t="s">
        <v>14</v>
      </c>
      <c r="B30" s="85"/>
      <c r="C30" s="85"/>
      <c r="D30" s="85"/>
      <c r="E30" s="85"/>
      <c r="F30" s="10" t="str">
        <f>IF($F$28="","",ROUND(AVERAGE(P8:P19),2))</f>
        <v/>
      </c>
      <c r="G30" s="56"/>
      <c r="H30" s="73"/>
      <c r="I30" s="52" t="s">
        <v>28</v>
      </c>
      <c r="J30" s="57"/>
      <c r="K30" s="58"/>
      <c r="L30" s="58"/>
      <c r="M30" s="59"/>
      <c r="N30" s="18" t="s">
        <v>11</v>
      </c>
      <c r="O30" s="51"/>
    </row>
    <row r="31" spans="1:16" ht="18.75" customHeight="1" x14ac:dyDescent="0.2">
      <c r="A31" s="85" t="s">
        <v>15</v>
      </c>
      <c r="B31" s="85"/>
      <c r="C31" s="85"/>
      <c r="D31" s="85"/>
      <c r="E31" s="85"/>
      <c r="F31" s="10" t="str">
        <f>IF($F$28="","",ROUND(MEDIAN(P8:P19),2))</f>
        <v/>
      </c>
      <c r="G31" s="56"/>
      <c r="H31" s="73"/>
      <c r="I31" s="52" t="s">
        <v>28</v>
      </c>
      <c r="J31" s="57"/>
      <c r="K31" s="58"/>
      <c r="L31" s="58"/>
      <c r="M31" s="59"/>
      <c r="N31" s="18" t="s">
        <v>11</v>
      </c>
      <c r="O31" s="51"/>
    </row>
    <row r="32" spans="1:16" ht="67.5" customHeight="1" x14ac:dyDescent="0.2">
      <c r="A32" s="80" t="s">
        <v>22</v>
      </c>
      <c r="B32" s="80"/>
      <c r="C32" s="80"/>
      <c r="D32" s="80"/>
      <c r="E32" s="80"/>
      <c r="F32" s="80"/>
      <c r="G32" s="56"/>
      <c r="H32" s="73"/>
      <c r="I32" s="94"/>
      <c r="J32" s="94"/>
      <c r="K32" s="94"/>
      <c r="L32" s="94"/>
      <c r="M32" s="94"/>
      <c r="N32" s="94"/>
      <c r="O32" s="94"/>
    </row>
    <row r="33" spans="1:15" ht="18.75" customHeight="1" x14ac:dyDescent="0.2">
      <c r="A33" s="93" t="s">
        <v>26</v>
      </c>
      <c r="B33" s="93"/>
      <c r="C33" s="93"/>
      <c r="D33" s="93"/>
      <c r="E33" s="93"/>
      <c r="F33" s="10" t="str">
        <f>IF($F$28&lt;=1%,$F$29,IF(AND($F$28&gt;1%,$F$28&lt;=25%),$F$30,$F$31))</f>
        <v/>
      </c>
      <c r="G33" s="56"/>
      <c r="H33" s="73"/>
      <c r="I33" s="95"/>
      <c r="J33" s="95"/>
      <c r="K33" s="95"/>
      <c r="L33" s="95"/>
      <c r="M33" s="95"/>
      <c r="N33" s="95"/>
      <c r="O33" s="95"/>
    </row>
    <row r="34" spans="1:15" ht="7.5" customHeight="1" x14ac:dyDescent="0.2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</row>
    <row r="35" spans="1:15" s="7" customFormat="1" ht="15" customHeight="1" x14ac:dyDescent="0.2">
      <c r="A35" s="91" t="s">
        <v>35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1:15" ht="7.5" customHeight="1" x14ac:dyDescent="0.2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5" s="5" customFormat="1" ht="90" customHeight="1" x14ac:dyDescent="0.25">
      <c r="A37" s="89" t="s">
        <v>34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</sheetData>
  <sheetProtection algorithmName="SHA-512" hashValue="bLSjfSvtGkL7R9S/p9sSqX7BVwjdqGQPQrZ+gq+6YJDwtLq1SSVDMuVUKSGfJRqBtylKMX237D4oo+PrQSs8ew==" saltValue="mB1w18kOMsHCXTXryH7aTw==" spinCount="100000" sheet="1" objects="1" scenarios="1"/>
  <mergeCells count="65">
    <mergeCell ref="C5:O5"/>
    <mergeCell ref="A1:O1"/>
    <mergeCell ref="A2:O2"/>
    <mergeCell ref="B3:O3"/>
    <mergeCell ref="B4:G4"/>
    <mergeCell ref="H4:O4"/>
    <mergeCell ref="A6:O6"/>
    <mergeCell ref="A7:C7"/>
    <mergeCell ref="G7:H7"/>
    <mergeCell ref="M7:N7"/>
    <mergeCell ref="A8:C19"/>
    <mergeCell ref="D8:D19"/>
    <mergeCell ref="E8:E19"/>
    <mergeCell ref="F8:F19"/>
    <mergeCell ref="G8:H8"/>
    <mergeCell ref="K8:K19"/>
    <mergeCell ref="M8:N8"/>
    <mergeCell ref="G9:H9"/>
    <mergeCell ref="M9:N9"/>
    <mergeCell ref="G10:H10"/>
    <mergeCell ref="M10:N10"/>
    <mergeCell ref="G12:H12"/>
    <mergeCell ref="M12:N12"/>
    <mergeCell ref="G13:H13"/>
    <mergeCell ref="M13:N13"/>
    <mergeCell ref="G11:H11"/>
    <mergeCell ref="M11:N11"/>
    <mergeCell ref="G14:H14"/>
    <mergeCell ref="M14:N14"/>
    <mergeCell ref="G15:H15"/>
    <mergeCell ref="M15:N15"/>
    <mergeCell ref="G16:H16"/>
    <mergeCell ref="M16:N16"/>
    <mergeCell ref="G17:H17"/>
    <mergeCell ref="M17:N17"/>
    <mergeCell ref="A21:F21"/>
    <mergeCell ref="G21:L22"/>
    <mergeCell ref="M21:N21"/>
    <mergeCell ref="A22:F25"/>
    <mergeCell ref="M22:O22"/>
    <mergeCell ref="G18:H18"/>
    <mergeCell ref="M18:N18"/>
    <mergeCell ref="G19:H19"/>
    <mergeCell ref="M19:N19"/>
    <mergeCell ref="A20:O20"/>
    <mergeCell ref="G23:O23"/>
    <mergeCell ref="G24:G33"/>
    <mergeCell ref="H24:H33"/>
    <mergeCell ref="I24:O27"/>
    <mergeCell ref="A26:F27"/>
    <mergeCell ref="A28:E28"/>
    <mergeCell ref="I28:O28"/>
    <mergeCell ref="A29:E29"/>
    <mergeCell ref="J29:M29"/>
    <mergeCell ref="A30:E30"/>
    <mergeCell ref="A34:O34"/>
    <mergeCell ref="A35:O35"/>
    <mergeCell ref="A36:O36"/>
    <mergeCell ref="A37:O37"/>
    <mergeCell ref="J30:M30"/>
    <mergeCell ref="A31:E31"/>
    <mergeCell ref="J31:M31"/>
    <mergeCell ref="A32:F32"/>
    <mergeCell ref="I32:O33"/>
    <mergeCell ref="A33:E33"/>
  </mergeCells>
  <conditionalFormatting sqref="O8:O19">
    <cfRule type="cellIs" dxfId="114" priority="3" operator="equal">
      <formula>"INEXEQUÍVEL"</formula>
    </cfRule>
    <cfRule type="cellIs" dxfId="113" priority="4" operator="equal">
      <formula>"EXCESSIVAMENTE ELEVADO"</formula>
    </cfRule>
    <cfRule type="cellIs" dxfId="112" priority="5" operator="equal">
      <formula>"EXEQUÍVEL"</formula>
    </cfRule>
    <cfRule type="cellIs" dxfId="111" priority="6" operator="equal">
      <formula>"ACEITÁVEL"</formula>
    </cfRule>
  </conditionalFormatting>
  <conditionalFormatting sqref="O21">
    <cfRule type="iconSet" priority="2">
      <iconSet iconSet="3Symbols2">
        <cfvo type="percent" val="0"/>
        <cfvo type="num" val="1"/>
        <cfvo type="num" val="3"/>
      </iconSet>
    </cfRule>
  </conditionalFormatting>
  <conditionalFormatting sqref="G23">
    <cfRule type="containsText" dxfId="110" priority="1" operator="containsText" text="NECESSÁRIO JUSTIFICAR NOS AUTOS A DETERMINAÇÃO DE PREÇO ESTIMADO COM BASE EM MENOS DE 3 (TRÊS) PREÇOS VÁLIDOS (Art. 6º, § 5º da IN SEGES/ME nº 65/2021)">
      <formula>NOT(ISERROR(SEARCH("NECESSÁRIO JUSTIFICAR NOS AUTOS A DETERMINAÇÃO DE PREÇO ESTIMADO COM BASE EM MENOS DE 3 (TRÊS) PREÇOS VÁLIDOS (Art. 6º, § 5º da IN SEGES/ME nº 65/2021)",G23)))</formula>
    </cfRule>
  </conditionalFormatting>
  <printOptions horizontalCentered="1"/>
  <pageMargins left="0.39370078740157483" right="0.39370078740157483" top="0.74803149606299213" bottom="0.55118110236220474" header="0.31496062992125984" footer="0.31496062992125984"/>
  <pageSetup paperSize="9" scale="60" orientation="landscape" r:id="rId1"/>
  <headerFooter>
    <oddHeader>&amp;L&amp;G&amp;C&amp;"Spranq eco sans,Negrito"&amp;10SERVIÇO PÚBLICO FEDERAL
UNIVERSIDADE FEDERAL DO SUL E SUDESTE DO PARÁ&amp;"-,Regular"&amp;11
&amp;"Spranq eco sans,Regular"&amp;10Emitido em &amp;D às &amp;T&amp;R&amp;G</oddHeader>
    <oddFooter>&amp;L&amp;"Spranq eco sans,Regular"&amp;8Diretoria de Compras, Contratos e Convênios (DCO/PROAD) – Setor de Contratações
Modelo de Mapa de Avaliação de Preços: Serviços
Atualização: dezembro/2022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910F8-70A5-4FB0-B6BA-134830633C2F}">
  <dimension ref="A1:S37"/>
  <sheetViews>
    <sheetView showGridLines="0" zoomScaleNormal="100" zoomScaleSheetLayoutView="100" workbookViewId="0">
      <selection sqref="A1:O1"/>
    </sheetView>
  </sheetViews>
  <sheetFormatPr defaultRowHeight="11.25" x14ac:dyDescent="0.2"/>
  <cols>
    <col min="1" max="1" width="15" style="6" customWidth="1"/>
    <col min="2" max="2" width="6.7109375" style="6" customWidth="1"/>
    <col min="3" max="3" width="14.28515625" style="6" customWidth="1"/>
    <col min="4" max="4" width="8.7109375" style="5" customWidth="1"/>
    <col min="5" max="5" width="10.7109375" style="5" customWidth="1"/>
    <col min="6" max="6" width="16.7109375" style="5" customWidth="1"/>
    <col min="7" max="7" width="12.5703125" style="5" customWidth="1"/>
    <col min="8" max="8" width="63.7109375" style="5" customWidth="1"/>
    <col min="9" max="9" width="12.42578125" style="5" customWidth="1"/>
    <col min="10" max="10" width="14.140625" style="5" customWidth="1"/>
    <col min="11" max="11" width="12.140625" style="5" hidden="1" customWidth="1"/>
    <col min="12" max="12" width="19.28515625" style="5" customWidth="1"/>
    <col min="13" max="13" width="12.140625" style="5" customWidth="1"/>
    <col min="14" max="14" width="6.42578125" style="5" customWidth="1"/>
    <col min="15" max="15" width="18.7109375" style="5" customWidth="1"/>
    <col min="16" max="16" width="14" style="6" hidden="1" customWidth="1"/>
    <col min="17" max="16384" width="9.140625" style="6"/>
  </cols>
  <sheetData>
    <row r="1" spans="1:19" s="2" customFormat="1" ht="15.75" customHeight="1" x14ac:dyDescent="0.25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9" s="2" customFormat="1" ht="7.5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9" s="2" customFormat="1" ht="31.5" customHeight="1" x14ac:dyDescent="0.25">
      <c r="A3" s="17" t="s">
        <v>5</v>
      </c>
      <c r="B3" s="106" t="str">
        <f>IF('ITEM 1'!B3="","",'ITEM 1'!B3)</f>
        <v/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8"/>
    </row>
    <row r="4" spans="1:19" s="2" customFormat="1" ht="15" customHeight="1" x14ac:dyDescent="0.25">
      <c r="A4" s="17" t="s">
        <v>6</v>
      </c>
      <c r="B4" s="106" t="str">
        <f>IF('ITEM 1'!B4="","",'ITEM 1'!B4)</f>
        <v/>
      </c>
      <c r="C4" s="107"/>
      <c r="D4" s="107"/>
      <c r="E4" s="107"/>
      <c r="F4" s="107"/>
      <c r="G4" s="108"/>
      <c r="H4" s="102"/>
      <c r="I4" s="103"/>
      <c r="J4" s="103"/>
      <c r="K4" s="103"/>
      <c r="L4" s="103"/>
      <c r="M4" s="103"/>
      <c r="N4" s="103"/>
      <c r="O4" s="103"/>
    </row>
    <row r="5" spans="1:19" s="2" customFormat="1" ht="15" x14ac:dyDescent="0.25">
      <c r="A5" s="17" t="s">
        <v>2</v>
      </c>
      <c r="B5" s="16" t="str">
        <f>IF('ITEM 3'!B5="","",'ITEM 3'!B5+1)</f>
        <v/>
      </c>
      <c r="C5" s="104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9" s="2" customFormat="1" ht="7.5" customHeight="1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9" s="2" customFormat="1" ht="39" customHeight="1" x14ac:dyDescent="0.25">
      <c r="A7" s="68" t="s">
        <v>23</v>
      </c>
      <c r="B7" s="98"/>
      <c r="C7" s="69"/>
      <c r="D7" s="53" t="s">
        <v>33</v>
      </c>
      <c r="E7" s="53" t="s">
        <v>1</v>
      </c>
      <c r="F7" s="53" t="s">
        <v>0</v>
      </c>
      <c r="G7" s="68" t="s">
        <v>12</v>
      </c>
      <c r="H7" s="69"/>
      <c r="I7" s="53" t="s">
        <v>25</v>
      </c>
      <c r="J7" s="53" t="s">
        <v>3</v>
      </c>
      <c r="K7" s="53" t="s">
        <v>17</v>
      </c>
      <c r="L7" s="53" t="s">
        <v>30</v>
      </c>
      <c r="M7" s="68" t="s">
        <v>31</v>
      </c>
      <c r="N7" s="69"/>
      <c r="O7" s="53" t="s">
        <v>4</v>
      </c>
      <c r="P7" s="12" t="s">
        <v>18</v>
      </c>
    </row>
    <row r="8" spans="1:19" s="2" customFormat="1" ht="33.75" customHeight="1" x14ac:dyDescent="0.25">
      <c r="A8" s="96"/>
      <c r="B8" s="96"/>
      <c r="C8" s="96"/>
      <c r="D8" s="60"/>
      <c r="E8" s="61"/>
      <c r="F8" s="60"/>
      <c r="G8" s="62" t="s">
        <v>24</v>
      </c>
      <c r="H8" s="63"/>
      <c r="I8" s="3"/>
      <c r="J8" s="1"/>
      <c r="K8" s="86">
        <f>COUNT(J8:J19)</f>
        <v>0</v>
      </c>
      <c r="L8" s="8" t="str">
        <f>IF($K$8=2,ROUND(AVERAGE(J9),2),IF($K$8=3,ROUND(AVERAGE(J9:J10),2),IF($K$8=4,ROUND(AVERAGE(J9:J11),2),IF($K$8=5,ROUND(AVERAGE(J9:J12),2),IF($K$8=6,ROUND(AVERAGE(J9:J13),2),IF($K$8=7,ROUND(AVERAGE(J9:J14),2),IF($K$8=8,ROUND(AVERAGE(J9:J15),2),IF($K$8=9,ROUND(AVERAGE(J9:J16),2),IF($K$8=10,ROUND(AVERAGE(J9:J17),2),IF($K$8=11,ROUND(AVERAGE(J9:J18),2),IF($K$8=12,ROUND(AVERAGE(J9:J19),2),IF($K$8&lt;3,"",""))))))))))))</f>
        <v/>
      </c>
      <c r="M8" s="64" t="str">
        <f>IF(OR($K$8&lt;2,J8=""),"",(ROUNDDOWN(J8/L8,2)))</f>
        <v/>
      </c>
      <c r="N8" s="65"/>
      <c r="O8" s="9" t="str">
        <f>IF(M8="","",IF(AND(M8&gt;=30%,M8&lt;=100%),"EXEQUÍVEL",IF(AND(M8&gt;100%,M8&lt;=130%),"ACEITÁVEL",IF(AND(M8&gt;0.01%,M8&lt;30%),"INEXEQUÍVEL",IF(M8&gt;130%,"EXCESSIVAMENTE ELEVADO","")))))</f>
        <v/>
      </c>
      <c r="P8" s="1" t="str">
        <f>IF(O8="","",IF(OR(O8="INEXEQUÍVEL",O8="EXCESSIVAMENTE ELEVADO"),"",J8))</f>
        <v/>
      </c>
    </row>
    <row r="9" spans="1:19" s="2" customFormat="1" ht="33.75" customHeight="1" x14ac:dyDescent="0.25">
      <c r="A9" s="96"/>
      <c r="B9" s="96"/>
      <c r="C9" s="96"/>
      <c r="D9" s="60"/>
      <c r="E9" s="61"/>
      <c r="F9" s="60"/>
      <c r="G9" s="62"/>
      <c r="H9" s="63"/>
      <c r="I9" s="3"/>
      <c r="J9" s="1"/>
      <c r="K9" s="87"/>
      <c r="L9" s="8" t="str">
        <f>IF($K$8=2,ROUND(AVERAGE(J8),2),IF($K$8=3,ROUND(AVERAGE(J8,J10),2),IF($K$8=4,ROUND(AVERAGE(J8,J10:J11),2),IF($K$8=5,ROUND(AVERAGE(J8,J10:J12),2),IF($K$8=6,ROUND(AVERAGE(J8,J10:J13),2),IF($K$8=7,ROUND(AVERAGE(J8,J10:J14),2),IF($K$8=8,ROUND(AVERAGE(J8,J10:J15),2),IF($K$8=9,ROUND(AVERAGE(J8,J10:J16),2),IF($K$8=10,ROUND(AVERAGE(J8,J10:J17),2),IF($K$8=11,ROUND(AVERAGE(J8,J10:J18),2),IF($K$8=12,ROUND(AVERAGE(J8,J10:J19),2),IF($K$8&lt;3,"",""))))))))))))</f>
        <v/>
      </c>
      <c r="M9" s="64" t="str">
        <f t="shared" ref="M9:M19" si="0">IF(OR($K$8&lt;2,J9=""),"",(ROUNDDOWN(J9/L9,2)))</f>
        <v/>
      </c>
      <c r="N9" s="65"/>
      <c r="O9" s="9" t="str">
        <f t="shared" ref="O9:O19" si="1">IF(M9="","",IF(AND(M9&gt;=30%,M9&lt;=100%),"EXEQUÍVEL",IF(AND(M9&gt;100%,M9&lt;=130%),"ACEITÁVEL",IF(AND(M9&gt;0.01%,M9&lt;30%),"INEXEQUÍVEL",IF(M9&gt;130%,"EXCESSIVAMENTE ELEVADO","")))))</f>
        <v/>
      </c>
      <c r="P9" s="1" t="str">
        <f t="shared" ref="P9:P19" si="2">IF(O9="","",IF(OR(O9="INEXEQUÍVEL",O9="EXCESSIVAMENTE ELEVADO"),"",J9))</f>
        <v/>
      </c>
    </row>
    <row r="10" spans="1:19" s="2" customFormat="1" ht="33.75" customHeight="1" x14ac:dyDescent="0.25">
      <c r="A10" s="96"/>
      <c r="B10" s="96"/>
      <c r="C10" s="96"/>
      <c r="D10" s="60"/>
      <c r="E10" s="61"/>
      <c r="F10" s="60"/>
      <c r="G10" s="62"/>
      <c r="H10" s="63"/>
      <c r="I10" s="3"/>
      <c r="J10" s="1"/>
      <c r="K10" s="87"/>
      <c r="L10" s="8" t="str">
        <f>IF($K$8=3,ROUND(AVERAGE(J8:J9),2),IF($K$8=4,ROUND(AVERAGE(J8:J9,J11),2),IF($K$8=5,ROUND(AVERAGE(J8:J9,J11:J12),2),IF($K$8=6,ROUND(AVERAGE(J8:J9,J11:J13),2),IF($K$8=7,ROUND(AVERAGE(J8:J9,J11:J14),2),IF($K$8=8,ROUND(AVERAGE(J8:J9,J11:J15),2),IF($K$8=9,ROUND(AVERAGE(J8:J9,J11:J16),2),IF($K$8=10,ROUND(AVERAGE(J8:J9,J11:J17),2),IF($K$8=11,ROUND(AVERAGE(J8:J9,J11:J18),2),IF($K$8=12,ROUND(AVERAGE(J8:J9,J11:J19),2),IF($K$8&lt;3,"","")))))))))))</f>
        <v/>
      </c>
      <c r="M10" s="64" t="str">
        <f t="shared" si="0"/>
        <v/>
      </c>
      <c r="N10" s="65"/>
      <c r="O10" s="9" t="str">
        <f t="shared" si="1"/>
        <v/>
      </c>
      <c r="P10" s="1" t="str">
        <f t="shared" si="2"/>
        <v/>
      </c>
      <c r="S10" s="4"/>
    </row>
    <row r="11" spans="1:19" s="2" customFormat="1" ht="33.75" customHeight="1" x14ac:dyDescent="0.25">
      <c r="A11" s="96"/>
      <c r="B11" s="96"/>
      <c r="C11" s="96"/>
      <c r="D11" s="60"/>
      <c r="E11" s="61"/>
      <c r="F11" s="60"/>
      <c r="G11" s="62"/>
      <c r="H11" s="63"/>
      <c r="I11" s="3"/>
      <c r="J11" s="1"/>
      <c r="K11" s="87"/>
      <c r="L11" s="8" t="str">
        <f>IF($K$8=4,ROUND(AVERAGE(J8:J10),2),IF($K$8=5,ROUND(AVERAGE(J8:J10,J12),2),IF($K$8=6,ROUND(AVERAGE(J8:J10,J12:J13),2),IF($K$8=7,ROUND(AVERAGE(J8:J10,J12:J14),2),IF($K$8=8,ROUND(AVERAGE(J8:J10,J12:J15),2),IF($K$8=9,ROUND(AVERAGE(J8:J10,J12:J16),2),IF($K$8=10,ROUND(AVERAGE(J8:J10,J12:J17),2),IF($K$8=11,ROUND(AVERAGE(J8:J10,J12:J18),2),IF($K$8=12,ROUND(AVERAGE(J8:J10,J12:J19),2),IF($K$8&lt;3,"",""))))))))))</f>
        <v/>
      </c>
      <c r="M11" s="64" t="str">
        <f t="shared" si="0"/>
        <v/>
      </c>
      <c r="N11" s="65"/>
      <c r="O11" s="9" t="str">
        <f t="shared" si="1"/>
        <v/>
      </c>
      <c r="P11" s="1" t="str">
        <f t="shared" si="2"/>
        <v/>
      </c>
    </row>
    <row r="12" spans="1:19" s="2" customFormat="1" ht="33.75" customHeight="1" x14ac:dyDescent="0.25">
      <c r="A12" s="96"/>
      <c r="B12" s="96"/>
      <c r="C12" s="96"/>
      <c r="D12" s="60"/>
      <c r="E12" s="61"/>
      <c r="F12" s="60"/>
      <c r="G12" s="62"/>
      <c r="H12" s="63"/>
      <c r="I12" s="3"/>
      <c r="J12" s="1"/>
      <c r="K12" s="87"/>
      <c r="L12" s="8" t="str">
        <f>IF($K$8=5,ROUND(AVERAGE(J8:J11),2),IF($K$8=6,ROUND(AVERAGE(J8:J11,J13),2),IF($K$8=7,ROUND(AVERAGE(J8:J11,J13:J14),2),IF($K$8=8,ROUND(AVERAGE(J8:J11,J13:J15),2),IF($K$8=9,ROUND(AVERAGE(J8:J11,J13:J16),2),IF($K$8=10,ROUND(AVERAGE(J8:J11,J13:J17),2),IF($K$8=11,ROUND(AVERAGE(J8:J11,J13:J18),2),IF($K$8=12,ROUND(AVERAGE(J8:J11,J13:J19),2),IF($K$8&lt;3,"","")))))))))</f>
        <v/>
      </c>
      <c r="M12" s="64" t="str">
        <f t="shared" si="0"/>
        <v/>
      </c>
      <c r="N12" s="65"/>
      <c r="O12" s="9" t="str">
        <f t="shared" si="1"/>
        <v/>
      </c>
      <c r="P12" s="1" t="str">
        <f t="shared" si="2"/>
        <v/>
      </c>
    </row>
    <row r="13" spans="1:19" s="2" customFormat="1" ht="33.75" customHeight="1" x14ac:dyDescent="0.25">
      <c r="A13" s="96"/>
      <c r="B13" s="96"/>
      <c r="C13" s="96"/>
      <c r="D13" s="60"/>
      <c r="E13" s="61"/>
      <c r="F13" s="60"/>
      <c r="G13" s="62"/>
      <c r="H13" s="63"/>
      <c r="I13" s="3"/>
      <c r="J13" s="1"/>
      <c r="K13" s="87"/>
      <c r="L13" s="8" t="str">
        <f>IF($K$8=6,ROUND(AVERAGE(J8:J12),2),IF($K$8=7,ROUND(AVERAGE(J8:J12,J14),2),IF($K$8=8,ROUND(AVERAGE(J8:J12,J14:J15),2),IF($K$8=9,ROUND(AVERAGE(J8:J12,J14:J16),2),IF($K$8=10,ROUND(AVERAGE(J8:J12,J14:J17),2),IF($K$8=11,ROUND(AVERAGE(J8:J12,J14:J18),2),IF($K$8=12,ROUND(AVERAGE(J8:J12,J14:J19),2),IF($K$8&lt;3,"",""))))))))</f>
        <v/>
      </c>
      <c r="M13" s="64" t="str">
        <f t="shared" si="0"/>
        <v/>
      </c>
      <c r="N13" s="65"/>
      <c r="O13" s="9" t="str">
        <f t="shared" si="1"/>
        <v/>
      </c>
      <c r="P13" s="1" t="str">
        <f t="shared" si="2"/>
        <v/>
      </c>
    </row>
    <row r="14" spans="1:19" s="2" customFormat="1" ht="33.75" customHeight="1" x14ac:dyDescent="0.25">
      <c r="A14" s="96"/>
      <c r="B14" s="96"/>
      <c r="C14" s="96"/>
      <c r="D14" s="60"/>
      <c r="E14" s="61"/>
      <c r="F14" s="60"/>
      <c r="G14" s="62"/>
      <c r="H14" s="63"/>
      <c r="I14" s="3"/>
      <c r="J14" s="1"/>
      <c r="K14" s="87"/>
      <c r="L14" s="8" t="str">
        <f>IF($K$8=7,ROUND(AVERAGE(J8:J13),2),IF($K$8=8,ROUND(AVERAGE(J8:J13,J15),2),IF($K$8=9,ROUND(AVERAGE(J8:J13,J16),2),IF($K$8=10,ROUND(AVERAGE(J8:J13,J17),2),IF($K$8=11,ROUND(AVERAGE(J8:J13,J15:J18),2),IF($K$8=12,ROUND(AVERAGE(J8:J13,J15:J19),2),IF($K$8&lt;3,"","")))))))</f>
        <v/>
      </c>
      <c r="M14" s="64" t="str">
        <f t="shared" si="0"/>
        <v/>
      </c>
      <c r="N14" s="65"/>
      <c r="O14" s="9" t="str">
        <f t="shared" si="1"/>
        <v/>
      </c>
      <c r="P14" s="1" t="str">
        <f t="shared" si="2"/>
        <v/>
      </c>
    </row>
    <row r="15" spans="1:19" s="2" customFormat="1" ht="33.75" customHeight="1" x14ac:dyDescent="0.25">
      <c r="A15" s="96"/>
      <c r="B15" s="96"/>
      <c r="C15" s="96"/>
      <c r="D15" s="60"/>
      <c r="E15" s="61"/>
      <c r="F15" s="60"/>
      <c r="G15" s="62"/>
      <c r="H15" s="63"/>
      <c r="I15" s="3"/>
      <c r="J15" s="1"/>
      <c r="K15" s="87"/>
      <c r="L15" s="8" t="str">
        <f>IF($K$8=8,ROUND(AVERAGE(J8:J14),2),IF($K$8=9,ROUND(AVERAGE(J8:J14,J16,J17),2),IF($K$8=10,ROUND(AVERAGE(J8:J14,J16:J17),2),IF($K$8=11,ROUND(AVERAGE(J8:J14,J16:J18),2),IF($K$8=12,ROUND(AVERAGE(J8:J14,J16:J19),2),IF($K$8&lt;3,"",""))))))</f>
        <v/>
      </c>
      <c r="M15" s="64" t="str">
        <f t="shared" si="0"/>
        <v/>
      </c>
      <c r="N15" s="65"/>
      <c r="O15" s="9" t="str">
        <f t="shared" si="1"/>
        <v/>
      </c>
      <c r="P15" s="1" t="str">
        <f t="shared" si="2"/>
        <v/>
      </c>
    </row>
    <row r="16" spans="1:19" s="2" customFormat="1" ht="33.75" customHeight="1" x14ac:dyDescent="0.25">
      <c r="A16" s="96"/>
      <c r="B16" s="96"/>
      <c r="C16" s="96"/>
      <c r="D16" s="60"/>
      <c r="E16" s="61"/>
      <c r="F16" s="60"/>
      <c r="G16" s="62"/>
      <c r="H16" s="63"/>
      <c r="I16" s="3"/>
      <c r="J16" s="1"/>
      <c r="K16" s="87"/>
      <c r="L16" s="8" t="str">
        <f>IF($K$8=9,ROUND(AVERAGE(J8:J15),2),IF($K$8=10,ROUND(AVERAGE(J8:J15,J17),2),IF($K$8=11,ROUND(AVERAGE(J8:J15,J17:J18),2),IF($K$8=12,ROUND(AVERAGE(J8:J15,J17:J19),2),IF($K$8&lt;3,"","")))))</f>
        <v/>
      </c>
      <c r="M16" s="64" t="str">
        <f t="shared" si="0"/>
        <v/>
      </c>
      <c r="N16" s="65"/>
      <c r="O16" s="9" t="str">
        <f t="shared" si="1"/>
        <v/>
      </c>
      <c r="P16" s="1" t="str">
        <f t="shared" si="2"/>
        <v/>
      </c>
    </row>
    <row r="17" spans="1:16" s="2" customFormat="1" ht="33.75" customHeight="1" x14ac:dyDescent="0.25">
      <c r="A17" s="96"/>
      <c r="B17" s="96"/>
      <c r="C17" s="96"/>
      <c r="D17" s="60"/>
      <c r="E17" s="61"/>
      <c r="F17" s="60"/>
      <c r="G17" s="62"/>
      <c r="H17" s="63"/>
      <c r="I17" s="3"/>
      <c r="J17" s="1"/>
      <c r="K17" s="87"/>
      <c r="L17" s="8" t="str">
        <f>IF($K$8=10,ROUND(AVERAGE(J8:J16),2),IF($K$8=11,ROUND(AVERAGE(J8:J16,J18),2),IF($K$8=12,ROUND(AVERAGE(J8:J16,J18:J19),2),IF($K$8&lt;3,"",""))))</f>
        <v/>
      </c>
      <c r="M17" s="64" t="str">
        <f t="shared" si="0"/>
        <v/>
      </c>
      <c r="N17" s="65"/>
      <c r="O17" s="9" t="str">
        <f t="shared" si="1"/>
        <v/>
      </c>
      <c r="P17" s="1" t="str">
        <f t="shared" si="2"/>
        <v/>
      </c>
    </row>
    <row r="18" spans="1:16" s="2" customFormat="1" ht="33.75" customHeight="1" x14ac:dyDescent="0.25">
      <c r="A18" s="96"/>
      <c r="B18" s="96"/>
      <c r="C18" s="96"/>
      <c r="D18" s="60"/>
      <c r="E18" s="61"/>
      <c r="F18" s="60"/>
      <c r="G18" s="62"/>
      <c r="H18" s="63"/>
      <c r="I18" s="3"/>
      <c r="J18" s="1"/>
      <c r="K18" s="87"/>
      <c r="L18" s="8" t="str">
        <f>IF($K$8=11,ROUND(AVERAGE(J8:J17),2),IF($K$8=12,ROUND(AVERAGE(J8:J17,J19),2),IF($K$8&lt;3,"","")))</f>
        <v/>
      </c>
      <c r="M18" s="64" t="str">
        <f t="shared" si="0"/>
        <v/>
      </c>
      <c r="N18" s="65"/>
      <c r="O18" s="9" t="str">
        <f t="shared" si="1"/>
        <v/>
      </c>
      <c r="P18" s="1" t="str">
        <f t="shared" si="2"/>
        <v/>
      </c>
    </row>
    <row r="19" spans="1:16" s="2" customFormat="1" ht="33.75" customHeight="1" x14ac:dyDescent="0.25">
      <c r="A19" s="96"/>
      <c r="B19" s="96"/>
      <c r="C19" s="96"/>
      <c r="D19" s="60"/>
      <c r="E19" s="61"/>
      <c r="F19" s="60"/>
      <c r="G19" s="62"/>
      <c r="H19" s="63"/>
      <c r="I19" s="3"/>
      <c r="J19" s="1"/>
      <c r="K19" s="88"/>
      <c r="L19" s="8" t="str">
        <f>IF($K$8=12,ROUND(AVERAGE(J8:J18),2),IF($K$8&lt;3,"",""))</f>
        <v/>
      </c>
      <c r="M19" s="64" t="str">
        <f t="shared" si="0"/>
        <v/>
      </c>
      <c r="N19" s="65"/>
      <c r="O19" s="9" t="str">
        <f t="shared" si="1"/>
        <v/>
      </c>
      <c r="P19" s="1" t="str">
        <f t="shared" si="2"/>
        <v/>
      </c>
    </row>
    <row r="20" spans="1:16" s="2" customFormat="1" ht="7.5" customHeight="1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  <row r="21" spans="1:16" s="2" customFormat="1" ht="22.5" customHeight="1" x14ac:dyDescent="0.25">
      <c r="A21" s="92" t="s">
        <v>36</v>
      </c>
      <c r="B21" s="92"/>
      <c r="C21" s="92"/>
      <c r="D21" s="92"/>
      <c r="E21" s="92"/>
      <c r="F21" s="92"/>
      <c r="G21" s="56"/>
      <c r="H21" s="67"/>
      <c r="I21" s="67"/>
      <c r="J21" s="67"/>
      <c r="K21" s="67"/>
      <c r="L21" s="67"/>
      <c r="M21" s="68" t="s">
        <v>21</v>
      </c>
      <c r="N21" s="69"/>
      <c r="O21" s="14" t="str">
        <f>IF($P$21=0,"",$P$21)</f>
        <v/>
      </c>
      <c r="P21" s="13">
        <f>COUNT(P8:P19)</f>
        <v>0</v>
      </c>
    </row>
    <row r="22" spans="1:16" s="2" customFormat="1" ht="22.5" customHeight="1" x14ac:dyDescent="0.25">
      <c r="A22" s="90" t="s">
        <v>20</v>
      </c>
      <c r="B22" s="90"/>
      <c r="C22" s="90"/>
      <c r="D22" s="90"/>
      <c r="E22" s="90"/>
      <c r="F22" s="90"/>
      <c r="G22" s="56"/>
      <c r="H22" s="67"/>
      <c r="I22" s="67"/>
      <c r="J22" s="67"/>
      <c r="K22" s="67"/>
      <c r="L22" s="67"/>
      <c r="M22" s="66"/>
      <c r="N22" s="66"/>
      <c r="O22" s="66"/>
    </row>
    <row r="23" spans="1:16" s="2" customFormat="1" ht="22.5" customHeight="1" x14ac:dyDescent="0.25">
      <c r="A23" s="90"/>
      <c r="B23" s="90"/>
      <c r="C23" s="90"/>
      <c r="D23" s="90"/>
      <c r="E23" s="90"/>
      <c r="F23" s="90"/>
      <c r="G23" s="54" t="str">
        <f>IF(OR($J$8="",$P$21&gt;=3),"","NECESSÁRIO JUSTIFICAR NOS AUTOS A DETERMINAÇÃO DE PREÇO ESTIMADO COM BASE EM MENOS DE 3 (TRÊS) PREÇOS VÁLIDOS (Art. 6º, § 5º da IN SEGES/ME nº 65/2021)")</f>
        <v/>
      </c>
      <c r="H23" s="55"/>
      <c r="I23" s="55"/>
      <c r="J23" s="55"/>
      <c r="K23" s="55"/>
      <c r="L23" s="55"/>
      <c r="M23" s="55"/>
      <c r="N23" s="55"/>
      <c r="O23" s="55"/>
    </row>
    <row r="24" spans="1:16" s="2" customFormat="1" ht="22.5" customHeight="1" x14ac:dyDescent="0.25">
      <c r="A24" s="90"/>
      <c r="B24" s="90"/>
      <c r="C24" s="90"/>
      <c r="D24" s="90"/>
      <c r="E24" s="90"/>
      <c r="F24" s="90"/>
      <c r="G24" s="56"/>
      <c r="H24" s="73"/>
      <c r="I24" s="71"/>
      <c r="J24" s="71"/>
      <c r="K24" s="71"/>
      <c r="L24" s="71"/>
      <c r="M24" s="71"/>
      <c r="N24" s="71"/>
      <c r="O24" s="71"/>
    </row>
    <row r="25" spans="1:16" s="2" customFormat="1" ht="11.25" customHeight="1" x14ac:dyDescent="0.25">
      <c r="A25" s="90"/>
      <c r="B25" s="90"/>
      <c r="C25" s="90"/>
      <c r="D25" s="90"/>
      <c r="E25" s="90"/>
      <c r="F25" s="90"/>
      <c r="G25" s="56"/>
      <c r="H25" s="73"/>
      <c r="I25" s="71"/>
      <c r="J25" s="71"/>
      <c r="K25" s="71"/>
      <c r="L25" s="71"/>
      <c r="M25" s="71"/>
      <c r="N25" s="71"/>
      <c r="O25" s="71"/>
    </row>
    <row r="26" spans="1:16" s="2" customFormat="1" ht="11.25" customHeight="1" x14ac:dyDescent="0.25">
      <c r="A26" s="74" t="s">
        <v>32</v>
      </c>
      <c r="B26" s="75"/>
      <c r="C26" s="75"/>
      <c r="D26" s="75"/>
      <c r="E26" s="75"/>
      <c r="F26" s="76"/>
      <c r="G26" s="56"/>
      <c r="H26" s="73"/>
      <c r="I26" s="71"/>
      <c r="J26" s="71"/>
      <c r="K26" s="71"/>
      <c r="L26" s="71"/>
      <c r="M26" s="71"/>
      <c r="N26" s="71"/>
      <c r="O26" s="71"/>
    </row>
    <row r="27" spans="1:16" s="2" customFormat="1" ht="11.25" customHeight="1" x14ac:dyDescent="0.25">
      <c r="A27" s="77"/>
      <c r="B27" s="78"/>
      <c r="C27" s="78"/>
      <c r="D27" s="78"/>
      <c r="E27" s="78"/>
      <c r="F27" s="79"/>
      <c r="G27" s="56"/>
      <c r="H27" s="73"/>
      <c r="I27" s="72"/>
      <c r="J27" s="72"/>
      <c r="K27" s="72"/>
      <c r="L27" s="72"/>
      <c r="M27" s="72"/>
      <c r="N27" s="72"/>
      <c r="O27" s="72"/>
    </row>
    <row r="28" spans="1:16" ht="18.75" customHeight="1" x14ac:dyDescent="0.2">
      <c r="A28" s="85" t="s">
        <v>13</v>
      </c>
      <c r="B28" s="85"/>
      <c r="C28" s="85"/>
      <c r="D28" s="85"/>
      <c r="E28" s="85"/>
      <c r="F28" s="11" t="str">
        <f>IF($P$21&lt;2,"",_xlfn.STDEV.S(P8:P19)/ROUND(AVERAGE(P8:P19),2))</f>
        <v/>
      </c>
      <c r="G28" s="56"/>
      <c r="H28" s="73"/>
      <c r="I28" s="81" t="s">
        <v>27</v>
      </c>
      <c r="J28" s="82"/>
      <c r="K28" s="82"/>
      <c r="L28" s="82"/>
      <c r="M28" s="82"/>
      <c r="N28" s="82"/>
      <c r="O28" s="83"/>
    </row>
    <row r="29" spans="1:16" ht="18.75" customHeight="1" x14ac:dyDescent="0.2">
      <c r="A29" s="85" t="s">
        <v>19</v>
      </c>
      <c r="B29" s="85"/>
      <c r="C29" s="85"/>
      <c r="D29" s="85"/>
      <c r="E29" s="85"/>
      <c r="F29" s="10" t="str">
        <f>IF($P$21=0,"",SMALL(P8:P19,1))</f>
        <v/>
      </c>
      <c r="G29" s="56"/>
      <c r="H29" s="73"/>
      <c r="I29" s="52" t="s">
        <v>28</v>
      </c>
      <c r="J29" s="57"/>
      <c r="K29" s="58"/>
      <c r="L29" s="58"/>
      <c r="M29" s="59"/>
      <c r="N29" s="18" t="s">
        <v>11</v>
      </c>
      <c r="O29" s="51"/>
    </row>
    <row r="30" spans="1:16" ht="18.75" customHeight="1" x14ac:dyDescent="0.2">
      <c r="A30" s="85" t="s">
        <v>14</v>
      </c>
      <c r="B30" s="85"/>
      <c r="C30" s="85"/>
      <c r="D30" s="85"/>
      <c r="E30" s="85"/>
      <c r="F30" s="10" t="str">
        <f>IF($F$28="","",ROUND(AVERAGE(P8:P19),2))</f>
        <v/>
      </c>
      <c r="G30" s="56"/>
      <c r="H30" s="73"/>
      <c r="I30" s="52" t="s">
        <v>28</v>
      </c>
      <c r="J30" s="57"/>
      <c r="K30" s="58"/>
      <c r="L30" s="58"/>
      <c r="M30" s="59"/>
      <c r="N30" s="18" t="s">
        <v>11</v>
      </c>
      <c r="O30" s="51"/>
    </row>
    <row r="31" spans="1:16" ht="18.75" customHeight="1" x14ac:dyDescent="0.2">
      <c r="A31" s="85" t="s">
        <v>15</v>
      </c>
      <c r="B31" s="85"/>
      <c r="C31" s="85"/>
      <c r="D31" s="85"/>
      <c r="E31" s="85"/>
      <c r="F31" s="10" t="str">
        <f>IF($F$28="","",ROUND(MEDIAN(P8:P19),2))</f>
        <v/>
      </c>
      <c r="G31" s="56"/>
      <c r="H31" s="73"/>
      <c r="I31" s="52" t="s">
        <v>28</v>
      </c>
      <c r="J31" s="57"/>
      <c r="K31" s="58"/>
      <c r="L31" s="58"/>
      <c r="M31" s="59"/>
      <c r="N31" s="18" t="s">
        <v>11</v>
      </c>
      <c r="O31" s="51"/>
    </row>
    <row r="32" spans="1:16" ht="67.5" customHeight="1" x14ac:dyDescent="0.2">
      <c r="A32" s="80" t="s">
        <v>22</v>
      </c>
      <c r="B32" s="80"/>
      <c r="C32" s="80"/>
      <c r="D32" s="80"/>
      <c r="E32" s="80"/>
      <c r="F32" s="80"/>
      <c r="G32" s="56"/>
      <c r="H32" s="73"/>
      <c r="I32" s="94"/>
      <c r="J32" s="94"/>
      <c r="K32" s="94"/>
      <c r="L32" s="94"/>
      <c r="M32" s="94"/>
      <c r="N32" s="94"/>
      <c r="O32" s="94"/>
    </row>
    <row r="33" spans="1:15" ht="18.75" customHeight="1" x14ac:dyDescent="0.2">
      <c r="A33" s="93" t="s">
        <v>26</v>
      </c>
      <c r="B33" s="93"/>
      <c r="C33" s="93"/>
      <c r="D33" s="93"/>
      <c r="E33" s="93"/>
      <c r="F33" s="10" t="str">
        <f>IF($F$28&lt;=1%,$F$29,IF(AND($F$28&gt;1%,$F$28&lt;=25%),$F$30,$F$31))</f>
        <v/>
      </c>
      <c r="G33" s="56"/>
      <c r="H33" s="73"/>
      <c r="I33" s="95"/>
      <c r="J33" s="95"/>
      <c r="K33" s="95"/>
      <c r="L33" s="95"/>
      <c r="M33" s="95"/>
      <c r="N33" s="95"/>
      <c r="O33" s="95"/>
    </row>
    <row r="34" spans="1:15" ht="7.5" customHeight="1" x14ac:dyDescent="0.2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</row>
    <row r="35" spans="1:15" s="7" customFormat="1" ht="15" customHeight="1" x14ac:dyDescent="0.2">
      <c r="A35" s="91" t="s">
        <v>35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1:15" ht="7.5" customHeight="1" x14ac:dyDescent="0.2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5" s="5" customFormat="1" ht="90" customHeight="1" x14ac:dyDescent="0.25">
      <c r="A37" s="89" t="s">
        <v>34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</sheetData>
  <sheetProtection algorithmName="SHA-512" hashValue="TduE6JjMD8q1RfCExuuNj8LkR98LplqYvMmTWpEJyzPoV9ozAN+fApUK5LwXsxFOXZxFxsh2zgsqnA/mui71dw==" saltValue="LBgdLi3AM2SQ4fGH5npYsw==" spinCount="100000" sheet="1" objects="1" scenarios="1"/>
  <mergeCells count="65">
    <mergeCell ref="C5:O5"/>
    <mergeCell ref="A1:O1"/>
    <mergeCell ref="A2:O2"/>
    <mergeCell ref="B3:O3"/>
    <mergeCell ref="B4:G4"/>
    <mergeCell ref="H4:O4"/>
    <mergeCell ref="A6:O6"/>
    <mergeCell ref="A7:C7"/>
    <mergeCell ref="G7:H7"/>
    <mergeCell ref="M7:N7"/>
    <mergeCell ref="A8:C19"/>
    <mergeCell ref="D8:D19"/>
    <mergeCell ref="E8:E19"/>
    <mergeCell ref="F8:F19"/>
    <mergeCell ref="G8:H8"/>
    <mergeCell ref="K8:K19"/>
    <mergeCell ref="M8:N8"/>
    <mergeCell ref="G9:H9"/>
    <mergeCell ref="M9:N9"/>
    <mergeCell ref="G10:H10"/>
    <mergeCell ref="M10:N10"/>
    <mergeCell ref="G12:H12"/>
    <mergeCell ref="M12:N12"/>
    <mergeCell ref="G13:H13"/>
    <mergeCell ref="M13:N13"/>
    <mergeCell ref="G11:H11"/>
    <mergeCell ref="M11:N11"/>
    <mergeCell ref="G14:H14"/>
    <mergeCell ref="M14:N14"/>
    <mergeCell ref="G15:H15"/>
    <mergeCell ref="M15:N15"/>
    <mergeCell ref="G16:H16"/>
    <mergeCell ref="M16:N16"/>
    <mergeCell ref="G17:H17"/>
    <mergeCell ref="M17:N17"/>
    <mergeCell ref="A21:F21"/>
    <mergeCell ref="G21:L22"/>
    <mergeCell ref="M21:N21"/>
    <mergeCell ref="A22:F25"/>
    <mergeCell ref="M22:O22"/>
    <mergeCell ref="G18:H18"/>
    <mergeCell ref="M18:N18"/>
    <mergeCell ref="G19:H19"/>
    <mergeCell ref="M19:N19"/>
    <mergeCell ref="A20:O20"/>
    <mergeCell ref="G23:O23"/>
    <mergeCell ref="G24:G33"/>
    <mergeCell ref="H24:H33"/>
    <mergeCell ref="I24:O27"/>
    <mergeCell ref="A26:F27"/>
    <mergeCell ref="A28:E28"/>
    <mergeCell ref="I28:O28"/>
    <mergeCell ref="A29:E29"/>
    <mergeCell ref="J29:M29"/>
    <mergeCell ref="A30:E30"/>
    <mergeCell ref="A34:O34"/>
    <mergeCell ref="A35:O35"/>
    <mergeCell ref="A36:O36"/>
    <mergeCell ref="A37:O37"/>
    <mergeCell ref="J30:M30"/>
    <mergeCell ref="A31:E31"/>
    <mergeCell ref="J31:M31"/>
    <mergeCell ref="A32:F32"/>
    <mergeCell ref="I32:O33"/>
    <mergeCell ref="A33:E33"/>
  </mergeCells>
  <conditionalFormatting sqref="O8:O19">
    <cfRule type="cellIs" dxfId="109" priority="3" operator="equal">
      <formula>"INEXEQUÍVEL"</formula>
    </cfRule>
    <cfRule type="cellIs" dxfId="108" priority="4" operator="equal">
      <formula>"EXCESSIVAMENTE ELEVADO"</formula>
    </cfRule>
    <cfRule type="cellIs" dxfId="107" priority="5" operator="equal">
      <formula>"EXEQUÍVEL"</formula>
    </cfRule>
    <cfRule type="cellIs" dxfId="106" priority="6" operator="equal">
      <formula>"ACEITÁVEL"</formula>
    </cfRule>
  </conditionalFormatting>
  <conditionalFormatting sqref="O21">
    <cfRule type="iconSet" priority="2">
      <iconSet iconSet="3Symbols2">
        <cfvo type="percent" val="0"/>
        <cfvo type="num" val="1"/>
        <cfvo type="num" val="3"/>
      </iconSet>
    </cfRule>
  </conditionalFormatting>
  <conditionalFormatting sqref="G23">
    <cfRule type="containsText" dxfId="105" priority="1" operator="containsText" text="NECESSÁRIO JUSTIFICAR NOS AUTOS A DETERMINAÇÃO DE PREÇO ESTIMADO COM BASE EM MENOS DE 3 (TRÊS) PREÇOS VÁLIDOS (Art. 6º, § 5º da IN SEGES/ME nº 65/2021)">
      <formula>NOT(ISERROR(SEARCH("NECESSÁRIO JUSTIFICAR NOS AUTOS A DETERMINAÇÃO DE PREÇO ESTIMADO COM BASE EM MENOS DE 3 (TRÊS) PREÇOS VÁLIDOS (Art. 6º, § 5º da IN SEGES/ME nº 65/2021)",G23)))</formula>
    </cfRule>
  </conditionalFormatting>
  <printOptions horizontalCentered="1"/>
  <pageMargins left="0.39370078740157483" right="0.39370078740157483" top="0.74803149606299213" bottom="0.55118110236220474" header="0.31496062992125984" footer="0.31496062992125984"/>
  <pageSetup paperSize="9" scale="60" orientation="landscape" r:id="rId1"/>
  <headerFooter>
    <oddHeader>&amp;L&amp;G&amp;C&amp;"Spranq eco sans,Negrito"&amp;10SERVIÇO PÚBLICO FEDERAL
UNIVERSIDADE FEDERAL DO SUL E SUDESTE DO PARÁ&amp;"-,Regular"&amp;11
&amp;"Spranq eco sans,Regular"&amp;10Emitido em &amp;D às &amp;T&amp;R&amp;G</oddHeader>
    <oddFooter>&amp;L&amp;"Spranq eco sans,Regular"&amp;8Diretoria de Compras, Contratos e Convênios (DCO/PROAD) – Setor de Contratações
Modelo de Mapa de Avaliação de Preços: Serviços
Atualização: dezembro/2022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E988C-A126-43E4-983E-BF9E7020A852}">
  <dimension ref="A1:S37"/>
  <sheetViews>
    <sheetView showGridLines="0" zoomScaleNormal="100" zoomScaleSheetLayoutView="100" workbookViewId="0">
      <selection sqref="A1:O1"/>
    </sheetView>
  </sheetViews>
  <sheetFormatPr defaultRowHeight="11.25" x14ac:dyDescent="0.2"/>
  <cols>
    <col min="1" max="1" width="15" style="6" customWidth="1"/>
    <col min="2" max="2" width="6.7109375" style="6" customWidth="1"/>
    <col min="3" max="3" width="14.28515625" style="6" customWidth="1"/>
    <col min="4" max="4" width="8.7109375" style="5" customWidth="1"/>
    <col min="5" max="5" width="10.7109375" style="5" customWidth="1"/>
    <col min="6" max="6" width="16.7109375" style="5" customWidth="1"/>
    <col min="7" max="7" width="12.5703125" style="5" customWidth="1"/>
    <col min="8" max="8" width="63.7109375" style="5" customWidth="1"/>
    <col min="9" max="9" width="12.42578125" style="5" customWidth="1"/>
    <col min="10" max="10" width="14.140625" style="5" customWidth="1"/>
    <col min="11" max="11" width="12.140625" style="5" hidden="1" customWidth="1"/>
    <col min="12" max="12" width="19.28515625" style="5" customWidth="1"/>
    <col min="13" max="13" width="12.140625" style="5" customWidth="1"/>
    <col min="14" max="14" width="6.42578125" style="5" customWidth="1"/>
    <col min="15" max="15" width="18.7109375" style="5" customWidth="1"/>
    <col min="16" max="16" width="14" style="6" hidden="1" customWidth="1"/>
    <col min="17" max="16384" width="9.140625" style="6"/>
  </cols>
  <sheetData>
    <row r="1" spans="1:19" s="2" customFormat="1" ht="15.75" customHeight="1" x14ac:dyDescent="0.25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9" s="2" customFormat="1" ht="7.5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9" s="2" customFormat="1" ht="31.5" customHeight="1" x14ac:dyDescent="0.25">
      <c r="A3" s="17" t="s">
        <v>5</v>
      </c>
      <c r="B3" s="106" t="str">
        <f>IF('ITEM 1'!B3="","",'ITEM 1'!B3)</f>
        <v/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8"/>
    </row>
    <row r="4" spans="1:19" s="2" customFormat="1" ht="15" customHeight="1" x14ac:dyDescent="0.25">
      <c r="A4" s="17" t="s">
        <v>6</v>
      </c>
      <c r="B4" s="106" t="str">
        <f>IF('ITEM 1'!B4="","",'ITEM 1'!B4)</f>
        <v/>
      </c>
      <c r="C4" s="107"/>
      <c r="D4" s="107"/>
      <c r="E4" s="107"/>
      <c r="F4" s="107"/>
      <c r="G4" s="108"/>
      <c r="H4" s="102"/>
      <c r="I4" s="103"/>
      <c r="J4" s="103"/>
      <c r="K4" s="103"/>
      <c r="L4" s="103"/>
      <c r="M4" s="103"/>
      <c r="N4" s="103"/>
      <c r="O4" s="103"/>
    </row>
    <row r="5" spans="1:19" s="2" customFormat="1" ht="15" x14ac:dyDescent="0.25">
      <c r="A5" s="17" t="s">
        <v>2</v>
      </c>
      <c r="B5" s="16" t="str">
        <f>IF('ITEM 4'!B5="","",'ITEM 4'!B5+1)</f>
        <v/>
      </c>
      <c r="C5" s="104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9" s="2" customFormat="1" ht="7.5" customHeight="1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9" s="2" customFormat="1" ht="39" customHeight="1" x14ac:dyDescent="0.25">
      <c r="A7" s="68" t="s">
        <v>23</v>
      </c>
      <c r="B7" s="98"/>
      <c r="C7" s="69"/>
      <c r="D7" s="53" t="s">
        <v>33</v>
      </c>
      <c r="E7" s="53" t="s">
        <v>1</v>
      </c>
      <c r="F7" s="53" t="s">
        <v>0</v>
      </c>
      <c r="G7" s="68" t="s">
        <v>12</v>
      </c>
      <c r="H7" s="69"/>
      <c r="I7" s="53" t="s">
        <v>25</v>
      </c>
      <c r="J7" s="53" t="s">
        <v>3</v>
      </c>
      <c r="K7" s="53" t="s">
        <v>17</v>
      </c>
      <c r="L7" s="53" t="s">
        <v>30</v>
      </c>
      <c r="M7" s="68" t="s">
        <v>31</v>
      </c>
      <c r="N7" s="69"/>
      <c r="O7" s="53" t="s">
        <v>4</v>
      </c>
      <c r="P7" s="12" t="s">
        <v>18</v>
      </c>
    </row>
    <row r="8" spans="1:19" s="2" customFormat="1" ht="33.75" customHeight="1" x14ac:dyDescent="0.25">
      <c r="A8" s="96"/>
      <c r="B8" s="96"/>
      <c r="C8" s="96"/>
      <c r="D8" s="60"/>
      <c r="E8" s="61"/>
      <c r="F8" s="60"/>
      <c r="G8" s="62" t="s">
        <v>24</v>
      </c>
      <c r="H8" s="63"/>
      <c r="I8" s="3"/>
      <c r="J8" s="1"/>
      <c r="K8" s="86">
        <f>COUNT(J8:J19)</f>
        <v>0</v>
      </c>
      <c r="L8" s="8" t="str">
        <f>IF($K$8=2,ROUND(AVERAGE(J9),2),IF($K$8=3,ROUND(AVERAGE(J9:J10),2),IF($K$8=4,ROUND(AVERAGE(J9:J11),2),IF($K$8=5,ROUND(AVERAGE(J9:J12),2),IF($K$8=6,ROUND(AVERAGE(J9:J13),2),IF($K$8=7,ROUND(AVERAGE(J9:J14),2),IF($K$8=8,ROUND(AVERAGE(J9:J15),2),IF($K$8=9,ROUND(AVERAGE(J9:J16),2),IF($K$8=10,ROUND(AVERAGE(J9:J17),2),IF($K$8=11,ROUND(AVERAGE(J9:J18),2),IF($K$8=12,ROUND(AVERAGE(J9:J19),2),IF($K$8&lt;3,"",""))))))))))))</f>
        <v/>
      </c>
      <c r="M8" s="64" t="str">
        <f>IF(OR($K$8&lt;2,J8=""),"",(ROUNDDOWN(J8/L8,2)))</f>
        <v/>
      </c>
      <c r="N8" s="65"/>
      <c r="O8" s="9" t="str">
        <f>IF(M8="","",IF(AND(M8&gt;=30%,M8&lt;=100%),"EXEQUÍVEL",IF(AND(M8&gt;100%,M8&lt;=130%),"ACEITÁVEL",IF(AND(M8&gt;0.01%,M8&lt;30%),"INEXEQUÍVEL",IF(M8&gt;130%,"EXCESSIVAMENTE ELEVADO","")))))</f>
        <v/>
      </c>
      <c r="P8" s="1" t="str">
        <f>IF(O8="","",IF(OR(O8="INEXEQUÍVEL",O8="EXCESSIVAMENTE ELEVADO"),"",J8))</f>
        <v/>
      </c>
    </row>
    <row r="9" spans="1:19" s="2" customFormat="1" ht="33.75" customHeight="1" x14ac:dyDescent="0.25">
      <c r="A9" s="96"/>
      <c r="B9" s="96"/>
      <c r="C9" s="96"/>
      <c r="D9" s="60"/>
      <c r="E9" s="61"/>
      <c r="F9" s="60"/>
      <c r="G9" s="62"/>
      <c r="H9" s="63"/>
      <c r="I9" s="3"/>
      <c r="J9" s="1"/>
      <c r="K9" s="87"/>
      <c r="L9" s="8" t="str">
        <f>IF($K$8=2,ROUND(AVERAGE(J8),2),IF($K$8=3,ROUND(AVERAGE(J8,J10),2),IF($K$8=4,ROUND(AVERAGE(J8,J10:J11),2),IF($K$8=5,ROUND(AVERAGE(J8,J10:J12),2),IF($K$8=6,ROUND(AVERAGE(J8,J10:J13),2),IF($K$8=7,ROUND(AVERAGE(J8,J10:J14),2),IF($K$8=8,ROUND(AVERAGE(J8,J10:J15),2),IF($K$8=9,ROUND(AVERAGE(J8,J10:J16),2),IF($K$8=10,ROUND(AVERAGE(J8,J10:J17),2),IF($K$8=11,ROUND(AVERAGE(J8,J10:J18),2),IF($K$8=12,ROUND(AVERAGE(J8,J10:J19),2),IF($K$8&lt;3,"",""))))))))))))</f>
        <v/>
      </c>
      <c r="M9" s="64" t="str">
        <f t="shared" ref="M9:M19" si="0">IF(OR($K$8&lt;2,J9=""),"",(ROUNDDOWN(J9/L9,2)))</f>
        <v/>
      </c>
      <c r="N9" s="65"/>
      <c r="O9" s="9" t="str">
        <f t="shared" ref="O9:O19" si="1">IF(M9="","",IF(AND(M9&gt;=30%,M9&lt;=100%),"EXEQUÍVEL",IF(AND(M9&gt;100%,M9&lt;=130%),"ACEITÁVEL",IF(AND(M9&gt;0.01%,M9&lt;30%),"INEXEQUÍVEL",IF(M9&gt;130%,"EXCESSIVAMENTE ELEVADO","")))))</f>
        <v/>
      </c>
      <c r="P9" s="1" t="str">
        <f t="shared" ref="P9:P19" si="2">IF(O9="","",IF(OR(O9="INEXEQUÍVEL",O9="EXCESSIVAMENTE ELEVADO"),"",J9))</f>
        <v/>
      </c>
    </row>
    <row r="10" spans="1:19" s="2" customFormat="1" ht="33.75" customHeight="1" x14ac:dyDescent="0.25">
      <c r="A10" s="96"/>
      <c r="B10" s="96"/>
      <c r="C10" s="96"/>
      <c r="D10" s="60"/>
      <c r="E10" s="61"/>
      <c r="F10" s="60"/>
      <c r="G10" s="62"/>
      <c r="H10" s="63"/>
      <c r="I10" s="3"/>
      <c r="J10" s="1"/>
      <c r="K10" s="87"/>
      <c r="L10" s="8" t="str">
        <f>IF($K$8=3,ROUND(AVERAGE(J8:J9),2),IF($K$8=4,ROUND(AVERAGE(J8:J9,J11),2),IF($K$8=5,ROUND(AVERAGE(J8:J9,J11:J12),2),IF($K$8=6,ROUND(AVERAGE(J8:J9,J11:J13),2),IF($K$8=7,ROUND(AVERAGE(J8:J9,J11:J14),2),IF($K$8=8,ROUND(AVERAGE(J8:J9,J11:J15),2),IF($K$8=9,ROUND(AVERAGE(J8:J9,J11:J16),2),IF($K$8=10,ROUND(AVERAGE(J8:J9,J11:J17),2),IF($K$8=11,ROUND(AVERAGE(J8:J9,J11:J18),2),IF($K$8=12,ROUND(AVERAGE(J8:J9,J11:J19),2),IF($K$8&lt;3,"","")))))))))))</f>
        <v/>
      </c>
      <c r="M10" s="64" t="str">
        <f t="shared" si="0"/>
        <v/>
      </c>
      <c r="N10" s="65"/>
      <c r="O10" s="9" t="str">
        <f t="shared" si="1"/>
        <v/>
      </c>
      <c r="P10" s="1" t="str">
        <f t="shared" si="2"/>
        <v/>
      </c>
      <c r="S10" s="4"/>
    </row>
    <row r="11" spans="1:19" s="2" customFormat="1" ht="33.75" customHeight="1" x14ac:dyDescent="0.25">
      <c r="A11" s="96"/>
      <c r="B11" s="96"/>
      <c r="C11" s="96"/>
      <c r="D11" s="60"/>
      <c r="E11" s="61"/>
      <c r="F11" s="60"/>
      <c r="G11" s="62"/>
      <c r="H11" s="63"/>
      <c r="I11" s="3"/>
      <c r="J11" s="1"/>
      <c r="K11" s="87"/>
      <c r="L11" s="8" t="str">
        <f>IF($K$8=4,ROUND(AVERAGE(J8:J10),2),IF($K$8=5,ROUND(AVERAGE(J8:J10,J12),2),IF($K$8=6,ROUND(AVERAGE(J8:J10,J12:J13),2),IF($K$8=7,ROUND(AVERAGE(J8:J10,J12:J14),2),IF($K$8=8,ROUND(AVERAGE(J8:J10,J12:J15),2),IF($K$8=9,ROUND(AVERAGE(J8:J10,J12:J16),2),IF($K$8=10,ROUND(AVERAGE(J8:J10,J12:J17),2),IF($K$8=11,ROUND(AVERAGE(J8:J10,J12:J18),2),IF($K$8=12,ROUND(AVERAGE(J8:J10,J12:J19),2),IF($K$8&lt;3,"",""))))))))))</f>
        <v/>
      </c>
      <c r="M11" s="64" t="str">
        <f t="shared" si="0"/>
        <v/>
      </c>
      <c r="N11" s="65"/>
      <c r="O11" s="9" t="str">
        <f t="shared" si="1"/>
        <v/>
      </c>
      <c r="P11" s="1" t="str">
        <f t="shared" si="2"/>
        <v/>
      </c>
    </row>
    <row r="12" spans="1:19" s="2" customFormat="1" ht="33.75" customHeight="1" x14ac:dyDescent="0.25">
      <c r="A12" s="96"/>
      <c r="B12" s="96"/>
      <c r="C12" s="96"/>
      <c r="D12" s="60"/>
      <c r="E12" s="61"/>
      <c r="F12" s="60"/>
      <c r="G12" s="62"/>
      <c r="H12" s="63"/>
      <c r="I12" s="3"/>
      <c r="J12" s="1"/>
      <c r="K12" s="87"/>
      <c r="L12" s="8" t="str">
        <f>IF($K$8=5,ROUND(AVERAGE(J8:J11),2),IF($K$8=6,ROUND(AVERAGE(J8:J11,J13),2),IF($K$8=7,ROUND(AVERAGE(J8:J11,J13:J14),2),IF($K$8=8,ROUND(AVERAGE(J8:J11,J13:J15),2),IF($K$8=9,ROUND(AVERAGE(J8:J11,J13:J16),2),IF($K$8=10,ROUND(AVERAGE(J8:J11,J13:J17),2),IF($K$8=11,ROUND(AVERAGE(J8:J11,J13:J18),2),IF($K$8=12,ROUND(AVERAGE(J8:J11,J13:J19),2),IF($K$8&lt;3,"","")))))))))</f>
        <v/>
      </c>
      <c r="M12" s="64" t="str">
        <f t="shared" si="0"/>
        <v/>
      </c>
      <c r="N12" s="65"/>
      <c r="O12" s="9" t="str">
        <f t="shared" si="1"/>
        <v/>
      </c>
      <c r="P12" s="1" t="str">
        <f t="shared" si="2"/>
        <v/>
      </c>
    </row>
    <row r="13" spans="1:19" s="2" customFormat="1" ht="33.75" customHeight="1" x14ac:dyDescent="0.25">
      <c r="A13" s="96"/>
      <c r="B13" s="96"/>
      <c r="C13" s="96"/>
      <c r="D13" s="60"/>
      <c r="E13" s="61"/>
      <c r="F13" s="60"/>
      <c r="G13" s="62"/>
      <c r="H13" s="63"/>
      <c r="I13" s="3"/>
      <c r="J13" s="1"/>
      <c r="K13" s="87"/>
      <c r="L13" s="8" t="str">
        <f>IF($K$8=6,ROUND(AVERAGE(J8:J12),2),IF($K$8=7,ROUND(AVERAGE(J8:J12,J14),2),IF($K$8=8,ROUND(AVERAGE(J8:J12,J14:J15),2),IF($K$8=9,ROUND(AVERAGE(J8:J12,J14:J16),2),IF($K$8=10,ROUND(AVERAGE(J8:J12,J14:J17),2),IF($K$8=11,ROUND(AVERAGE(J8:J12,J14:J18),2),IF($K$8=12,ROUND(AVERAGE(J8:J12,J14:J19),2),IF($K$8&lt;3,"",""))))))))</f>
        <v/>
      </c>
      <c r="M13" s="64" t="str">
        <f t="shared" si="0"/>
        <v/>
      </c>
      <c r="N13" s="65"/>
      <c r="O13" s="9" t="str">
        <f t="shared" si="1"/>
        <v/>
      </c>
      <c r="P13" s="1" t="str">
        <f t="shared" si="2"/>
        <v/>
      </c>
    </row>
    <row r="14" spans="1:19" s="2" customFormat="1" ht="33.75" customHeight="1" x14ac:dyDescent="0.25">
      <c r="A14" s="96"/>
      <c r="B14" s="96"/>
      <c r="C14" s="96"/>
      <c r="D14" s="60"/>
      <c r="E14" s="61"/>
      <c r="F14" s="60"/>
      <c r="G14" s="62"/>
      <c r="H14" s="63"/>
      <c r="I14" s="3"/>
      <c r="J14" s="1"/>
      <c r="K14" s="87"/>
      <c r="L14" s="8" t="str">
        <f>IF($K$8=7,ROUND(AVERAGE(J8:J13),2),IF($K$8=8,ROUND(AVERAGE(J8:J13,J15),2),IF($K$8=9,ROUND(AVERAGE(J8:J13,J16),2),IF($K$8=10,ROUND(AVERAGE(J8:J13,J17),2),IF($K$8=11,ROUND(AVERAGE(J8:J13,J15:J18),2),IF($K$8=12,ROUND(AVERAGE(J8:J13,J15:J19),2),IF($K$8&lt;3,"","")))))))</f>
        <v/>
      </c>
      <c r="M14" s="64" t="str">
        <f t="shared" si="0"/>
        <v/>
      </c>
      <c r="N14" s="65"/>
      <c r="O14" s="9" t="str">
        <f t="shared" si="1"/>
        <v/>
      </c>
      <c r="P14" s="1" t="str">
        <f t="shared" si="2"/>
        <v/>
      </c>
    </row>
    <row r="15" spans="1:19" s="2" customFormat="1" ht="33.75" customHeight="1" x14ac:dyDescent="0.25">
      <c r="A15" s="96"/>
      <c r="B15" s="96"/>
      <c r="C15" s="96"/>
      <c r="D15" s="60"/>
      <c r="E15" s="61"/>
      <c r="F15" s="60"/>
      <c r="G15" s="62"/>
      <c r="H15" s="63"/>
      <c r="I15" s="3"/>
      <c r="J15" s="1"/>
      <c r="K15" s="87"/>
      <c r="L15" s="8" t="str">
        <f>IF($K$8=8,ROUND(AVERAGE(J8:J14),2),IF($K$8=9,ROUND(AVERAGE(J8:J14,J16,J17),2),IF($K$8=10,ROUND(AVERAGE(J8:J14,J16:J17),2),IF($K$8=11,ROUND(AVERAGE(J8:J14,J16:J18),2),IF($K$8=12,ROUND(AVERAGE(J8:J14,J16:J19),2),IF($K$8&lt;3,"",""))))))</f>
        <v/>
      </c>
      <c r="M15" s="64" t="str">
        <f t="shared" si="0"/>
        <v/>
      </c>
      <c r="N15" s="65"/>
      <c r="O15" s="9" t="str">
        <f t="shared" si="1"/>
        <v/>
      </c>
      <c r="P15" s="1" t="str">
        <f t="shared" si="2"/>
        <v/>
      </c>
    </row>
    <row r="16" spans="1:19" s="2" customFormat="1" ht="33.75" customHeight="1" x14ac:dyDescent="0.25">
      <c r="A16" s="96"/>
      <c r="B16" s="96"/>
      <c r="C16" s="96"/>
      <c r="D16" s="60"/>
      <c r="E16" s="61"/>
      <c r="F16" s="60"/>
      <c r="G16" s="62"/>
      <c r="H16" s="63"/>
      <c r="I16" s="3"/>
      <c r="J16" s="1"/>
      <c r="K16" s="87"/>
      <c r="L16" s="8" t="str">
        <f>IF($K$8=9,ROUND(AVERAGE(J8:J15),2),IF($K$8=10,ROUND(AVERAGE(J8:J15,J17),2),IF($K$8=11,ROUND(AVERAGE(J8:J15,J17:J18),2),IF($K$8=12,ROUND(AVERAGE(J8:J15,J17:J19),2),IF($K$8&lt;3,"","")))))</f>
        <v/>
      </c>
      <c r="M16" s="64" t="str">
        <f t="shared" si="0"/>
        <v/>
      </c>
      <c r="N16" s="65"/>
      <c r="O16" s="9" t="str">
        <f t="shared" si="1"/>
        <v/>
      </c>
      <c r="P16" s="1" t="str">
        <f t="shared" si="2"/>
        <v/>
      </c>
    </row>
    <row r="17" spans="1:16" s="2" customFormat="1" ht="33.75" customHeight="1" x14ac:dyDescent="0.25">
      <c r="A17" s="96"/>
      <c r="B17" s="96"/>
      <c r="C17" s="96"/>
      <c r="D17" s="60"/>
      <c r="E17" s="61"/>
      <c r="F17" s="60"/>
      <c r="G17" s="62"/>
      <c r="H17" s="63"/>
      <c r="I17" s="3"/>
      <c r="J17" s="1"/>
      <c r="K17" s="87"/>
      <c r="L17" s="8" t="str">
        <f>IF($K$8=10,ROUND(AVERAGE(J8:J16),2),IF($K$8=11,ROUND(AVERAGE(J8:J16,J18),2),IF($K$8=12,ROUND(AVERAGE(J8:J16,J18:J19),2),IF($K$8&lt;3,"",""))))</f>
        <v/>
      </c>
      <c r="M17" s="64" t="str">
        <f t="shared" si="0"/>
        <v/>
      </c>
      <c r="N17" s="65"/>
      <c r="O17" s="9" t="str">
        <f t="shared" si="1"/>
        <v/>
      </c>
      <c r="P17" s="1" t="str">
        <f t="shared" si="2"/>
        <v/>
      </c>
    </row>
    <row r="18" spans="1:16" s="2" customFormat="1" ht="33.75" customHeight="1" x14ac:dyDescent="0.25">
      <c r="A18" s="96"/>
      <c r="B18" s="96"/>
      <c r="C18" s="96"/>
      <c r="D18" s="60"/>
      <c r="E18" s="61"/>
      <c r="F18" s="60"/>
      <c r="G18" s="62"/>
      <c r="H18" s="63"/>
      <c r="I18" s="3"/>
      <c r="J18" s="1"/>
      <c r="K18" s="87"/>
      <c r="L18" s="8" t="str">
        <f>IF($K$8=11,ROUND(AVERAGE(J8:J17),2),IF($K$8=12,ROUND(AVERAGE(J8:J17,J19),2),IF($K$8&lt;3,"","")))</f>
        <v/>
      </c>
      <c r="M18" s="64" t="str">
        <f t="shared" si="0"/>
        <v/>
      </c>
      <c r="N18" s="65"/>
      <c r="O18" s="9" t="str">
        <f t="shared" si="1"/>
        <v/>
      </c>
      <c r="P18" s="1" t="str">
        <f t="shared" si="2"/>
        <v/>
      </c>
    </row>
    <row r="19" spans="1:16" s="2" customFormat="1" ht="33.75" customHeight="1" x14ac:dyDescent="0.25">
      <c r="A19" s="96"/>
      <c r="B19" s="96"/>
      <c r="C19" s="96"/>
      <c r="D19" s="60"/>
      <c r="E19" s="61"/>
      <c r="F19" s="60"/>
      <c r="G19" s="62"/>
      <c r="H19" s="63"/>
      <c r="I19" s="3"/>
      <c r="J19" s="1"/>
      <c r="K19" s="88"/>
      <c r="L19" s="8" t="str">
        <f>IF($K$8=12,ROUND(AVERAGE(J8:J18),2),IF($K$8&lt;3,"",""))</f>
        <v/>
      </c>
      <c r="M19" s="64" t="str">
        <f t="shared" si="0"/>
        <v/>
      </c>
      <c r="N19" s="65"/>
      <c r="O19" s="9" t="str">
        <f t="shared" si="1"/>
        <v/>
      </c>
      <c r="P19" s="1" t="str">
        <f t="shared" si="2"/>
        <v/>
      </c>
    </row>
    <row r="20" spans="1:16" s="2" customFormat="1" ht="7.5" customHeight="1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  <row r="21" spans="1:16" s="2" customFormat="1" ht="22.5" customHeight="1" x14ac:dyDescent="0.25">
      <c r="A21" s="92" t="s">
        <v>36</v>
      </c>
      <c r="B21" s="92"/>
      <c r="C21" s="92"/>
      <c r="D21" s="92"/>
      <c r="E21" s="92"/>
      <c r="F21" s="92"/>
      <c r="G21" s="56"/>
      <c r="H21" s="67"/>
      <c r="I21" s="67"/>
      <c r="J21" s="67"/>
      <c r="K21" s="67"/>
      <c r="L21" s="67"/>
      <c r="M21" s="68" t="s">
        <v>21</v>
      </c>
      <c r="N21" s="69"/>
      <c r="O21" s="14" t="str">
        <f>IF($P$21=0,"",$P$21)</f>
        <v/>
      </c>
      <c r="P21" s="13">
        <f>COUNT(P8:P19)</f>
        <v>0</v>
      </c>
    </row>
    <row r="22" spans="1:16" s="2" customFormat="1" ht="22.5" customHeight="1" x14ac:dyDescent="0.25">
      <c r="A22" s="90" t="s">
        <v>20</v>
      </c>
      <c r="B22" s="90"/>
      <c r="C22" s="90"/>
      <c r="D22" s="90"/>
      <c r="E22" s="90"/>
      <c r="F22" s="90"/>
      <c r="G22" s="56"/>
      <c r="H22" s="67"/>
      <c r="I22" s="67"/>
      <c r="J22" s="67"/>
      <c r="K22" s="67"/>
      <c r="L22" s="67"/>
      <c r="M22" s="66"/>
      <c r="N22" s="66"/>
      <c r="O22" s="66"/>
    </row>
    <row r="23" spans="1:16" s="2" customFormat="1" ht="22.5" customHeight="1" x14ac:dyDescent="0.25">
      <c r="A23" s="90"/>
      <c r="B23" s="90"/>
      <c r="C23" s="90"/>
      <c r="D23" s="90"/>
      <c r="E23" s="90"/>
      <c r="F23" s="90"/>
      <c r="G23" s="54" t="str">
        <f>IF(OR($J$8="",$P$21&gt;=3),"","NECESSÁRIO JUSTIFICAR NOS AUTOS A DETERMINAÇÃO DE PREÇO ESTIMADO COM BASE EM MENOS DE 3 (TRÊS) PREÇOS VÁLIDOS (Art. 6º, § 5º da IN SEGES/ME nº 65/2021)")</f>
        <v/>
      </c>
      <c r="H23" s="55"/>
      <c r="I23" s="55"/>
      <c r="J23" s="55"/>
      <c r="K23" s="55"/>
      <c r="L23" s="55"/>
      <c r="M23" s="55"/>
      <c r="N23" s="55"/>
      <c r="O23" s="55"/>
    </row>
    <row r="24" spans="1:16" s="2" customFormat="1" ht="22.5" customHeight="1" x14ac:dyDescent="0.25">
      <c r="A24" s="90"/>
      <c r="B24" s="90"/>
      <c r="C24" s="90"/>
      <c r="D24" s="90"/>
      <c r="E24" s="90"/>
      <c r="F24" s="90"/>
      <c r="G24" s="56"/>
      <c r="H24" s="73"/>
      <c r="I24" s="71"/>
      <c r="J24" s="71"/>
      <c r="K24" s="71"/>
      <c r="L24" s="71"/>
      <c r="M24" s="71"/>
      <c r="N24" s="71"/>
      <c r="O24" s="71"/>
    </row>
    <row r="25" spans="1:16" s="2" customFormat="1" ht="11.25" customHeight="1" x14ac:dyDescent="0.25">
      <c r="A25" s="90"/>
      <c r="B25" s="90"/>
      <c r="C25" s="90"/>
      <c r="D25" s="90"/>
      <c r="E25" s="90"/>
      <c r="F25" s="90"/>
      <c r="G25" s="56"/>
      <c r="H25" s="73"/>
      <c r="I25" s="71"/>
      <c r="J25" s="71"/>
      <c r="K25" s="71"/>
      <c r="L25" s="71"/>
      <c r="M25" s="71"/>
      <c r="N25" s="71"/>
      <c r="O25" s="71"/>
    </row>
    <row r="26" spans="1:16" s="2" customFormat="1" ht="11.25" customHeight="1" x14ac:dyDescent="0.25">
      <c r="A26" s="74" t="s">
        <v>32</v>
      </c>
      <c r="B26" s="75"/>
      <c r="C26" s="75"/>
      <c r="D26" s="75"/>
      <c r="E26" s="75"/>
      <c r="F26" s="76"/>
      <c r="G26" s="56"/>
      <c r="H26" s="73"/>
      <c r="I26" s="71"/>
      <c r="J26" s="71"/>
      <c r="K26" s="71"/>
      <c r="L26" s="71"/>
      <c r="M26" s="71"/>
      <c r="N26" s="71"/>
      <c r="O26" s="71"/>
    </row>
    <row r="27" spans="1:16" s="2" customFormat="1" ht="11.25" customHeight="1" x14ac:dyDescent="0.25">
      <c r="A27" s="77"/>
      <c r="B27" s="78"/>
      <c r="C27" s="78"/>
      <c r="D27" s="78"/>
      <c r="E27" s="78"/>
      <c r="F27" s="79"/>
      <c r="G27" s="56"/>
      <c r="H27" s="73"/>
      <c r="I27" s="72"/>
      <c r="J27" s="72"/>
      <c r="K27" s="72"/>
      <c r="L27" s="72"/>
      <c r="M27" s="72"/>
      <c r="N27" s="72"/>
      <c r="O27" s="72"/>
    </row>
    <row r="28" spans="1:16" ht="18.75" customHeight="1" x14ac:dyDescent="0.2">
      <c r="A28" s="85" t="s">
        <v>13</v>
      </c>
      <c r="B28" s="85"/>
      <c r="C28" s="85"/>
      <c r="D28" s="85"/>
      <c r="E28" s="85"/>
      <c r="F28" s="11" t="str">
        <f>IF($P$21&lt;2,"",_xlfn.STDEV.S(P8:P19)/ROUND(AVERAGE(P8:P19),2))</f>
        <v/>
      </c>
      <c r="G28" s="56"/>
      <c r="H28" s="73"/>
      <c r="I28" s="81" t="s">
        <v>27</v>
      </c>
      <c r="J28" s="82"/>
      <c r="K28" s="82"/>
      <c r="L28" s="82"/>
      <c r="M28" s="82"/>
      <c r="N28" s="82"/>
      <c r="O28" s="83"/>
    </row>
    <row r="29" spans="1:16" ht="18.75" customHeight="1" x14ac:dyDescent="0.2">
      <c r="A29" s="85" t="s">
        <v>19</v>
      </c>
      <c r="B29" s="85"/>
      <c r="C29" s="85"/>
      <c r="D29" s="85"/>
      <c r="E29" s="85"/>
      <c r="F29" s="10" t="str">
        <f>IF($P$21=0,"",SMALL(P8:P19,1))</f>
        <v/>
      </c>
      <c r="G29" s="56"/>
      <c r="H29" s="73"/>
      <c r="I29" s="52" t="s">
        <v>28</v>
      </c>
      <c r="J29" s="57"/>
      <c r="K29" s="58"/>
      <c r="L29" s="58"/>
      <c r="M29" s="59"/>
      <c r="N29" s="18" t="s">
        <v>11</v>
      </c>
      <c r="O29" s="51"/>
    </row>
    <row r="30" spans="1:16" ht="18.75" customHeight="1" x14ac:dyDescent="0.2">
      <c r="A30" s="85" t="s">
        <v>14</v>
      </c>
      <c r="B30" s="85"/>
      <c r="C30" s="85"/>
      <c r="D30" s="85"/>
      <c r="E30" s="85"/>
      <c r="F30" s="10" t="str">
        <f>IF($F$28="","",ROUND(AVERAGE(P8:P19),2))</f>
        <v/>
      </c>
      <c r="G30" s="56"/>
      <c r="H30" s="73"/>
      <c r="I30" s="52" t="s">
        <v>28</v>
      </c>
      <c r="J30" s="57"/>
      <c r="K30" s="58"/>
      <c r="L30" s="58"/>
      <c r="M30" s="59"/>
      <c r="N30" s="18" t="s">
        <v>11</v>
      </c>
      <c r="O30" s="51"/>
    </row>
    <row r="31" spans="1:16" ht="18.75" customHeight="1" x14ac:dyDescent="0.2">
      <c r="A31" s="85" t="s">
        <v>15</v>
      </c>
      <c r="B31" s="85"/>
      <c r="C31" s="85"/>
      <c r="D31" s="85"/>
      <c r="E31" s="85"/>
      <c r="F31" s="10" t="str">
        <f>IF($F$28="","",ROUND(MEDIAN(P8:P19),2))</f>
        <v/>
      </c>
      <c r="G31" s="56"/>
      <c r="H31" s="73"/>
      <c r="I31" s="52" t="s">
        <v>28</v>
      </c>
      <c r="J31" s="57"/>
      <c r="K31" s="58"/>
      <c r="L31" s="58"/>
      <c r="M31" s="59"/>
      <c r="N31" s="18" t="s">
        <v>11</v>
      </c>
      <c r="O31" s="51"/>
    </row>
    <row r="32" spans="1:16" ht="67.5" customHeight="1" x14ac:dyDescent="0.2">
      <c r="A32" s="80" t="s">
        <v>22</v>
      </c>
      <c r="B32" s="80"/>
      <c r="C32" s="80"/>
      <c r="D32" s="80"/>
      <c r="E32" s="80"/>
      <c r="F32" s="80"/>
      <c r="G32" s="56"/>
      <c r="H32" s="73"/>
      <c r="I32" s="94"/>
      <c r="J32" s="94"/>
      <c r="K32" s="94"/>
      <c r="L32" s="94"/>
      <c r="M32" s="94"/>
      <c r="N32" s="94"/>
      <c r="O32" s="94"/>
    </row>
    <row r="33" spans="1:15" ht="18.75" customHeight="1" x14ac:dyDescent="0.2">
      <c r="A33" s="93" t="s">
        <v>26</v>
      </c>
      <c r="B33" s="93"/>
      <c r="C33" s="93"/>
      <c r="D33" s="93"/>
      <c r="E33" s="93"/>
      <c r="F33" s="10" t="str">
        <f>IF($F$28&lt;=1%,$F$29,IF(AND($F$28&gt;1%,$F$28&lt;=25%),$F$30,$F$31))</f>
        <v/>
      </c>
      <c r="G33" s="56"/>
      <c r="H33" s="73"/>
      <c r="I33" s="95"/>
      <c r="J33" s="95"/>
      <c r="K33" s="95"/>
      <c r="L33" s="95"/>
      <c r="M33" s="95"/>
      <c r="N33" s="95"/>
      <c r="O33" s="95"/>
    </row>
    <row r="34" spans="1:15" ht="7.5" customHeight="1" x14ac:dyDescent="0.2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</row>
    <row r="35" spans="1:15" s="7" customFormat="1" ht="15" customHeight="1" x14ac:dyDescent="0.2">
      <c r="A35" s="91" t="s">
        <v>35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1:15" ht="7.5" customHeight="1" x14ac:dyDescent="0.2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5" s="5" customFormat="1" ht="90" customHeight="1" x14ac:dyDescent="0.25">
      <c r="A37" s="89" t="s">
        <v>34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</sheetData>
  <sheetProtection algorithmName="SHA-512" hashValue="KhAHiEtPupoK/f1qABLkmXR10I65LortOfXn5DeD0QNrAa7QYvBEY+lPO2y5w7AeqO2Mbs8D4l/zpfZAphowQg==" saltValue="YHBmHzW1wlu3vrMUp3HkJg==" spinCount="100000" sheet="1" objects="1" scenarios="1"/>
  <mergeCells count="65">
    <mergeCell ref="C5:O5"/>
    <mergeCell ref="A1:O1"/>
    <mergeCell ref="A2:O2"/>
    <mergeCell ref="B3:O3"/>
    <mergeCell ref="B4:G4"/>
    <mergeCell ref="H4:O4"/>
    <mergeCell ref="A6:O6"/>
    <mergeCell ref="A7:C7"/>
    <mergeCell ref="G7:H7"/>
    <mergeCell ref="M7:N7"/>
    <mergeCell ref="A8:C19"/>
    <mergeCell ref="D8:D19"/>
    <mergeCell ref="E8:E19"/>
    <mergeCell ref="F8:F19"/>
    <mergeCell ref="G8:H8"/>
    <mergeCell ref="K8:K19"/>
    <mergeCell ref="M8:N8"/>
    <mergeCell ref="G9:H9"/>
    <mergeCell ref="M9:N9"/>
    <mergeCell ref="G10:H10"/>
    <mergeCell ref="M10:N10"/>
    <mergeCell ref="G12:H12"/>
    <mergeCell ref="M12:N12"/>
    <mergeCell ref="G13:H13"/>
    <mergeCell ref="M13:N13"/>
    <mergeCell ref="G11:H11"/>
    <mergeCell ref="M11:N11"/>
    <mergeCell ref="G14:H14"/>
    <mergeCell ref="M14:N14"/>
    <mergeCell ref="G15:H15"/>
    <mergeCell ref="M15:N15"/>
    <mergeCell ref="G16:H16"/>
    <mergeCell ref="M16:N16"/>
    <mergeCell ref="G17:H17"/>
    <mergeCell ref="M17:N17"/>
    <mergeCell ref="A21:F21"/>
    <mergeCell ref="G21:L22"/>
    <mergeCell ref="M21:N21"/>
    <mergeCell ref="A22:F25"/>
    <mergeCell ref="M22:O22"/>
    <mergeCell ref="G18:H18"/>
    <mergeCell ref="M18:N18"/>
    <mergeCell ref="G19:H19"/>
    <mergeCell ref="M19:N19"/>
    <mergeCell ref="A20:O20"/>
    <mergeCell ref="G23:O23"/>
    <mergeCell ref="G24:G33"/>
    <mergeCell ref="H24:H33"/>
    <mergeCell ref="I24:O27"/>
    <mergeCell ref="A26:F27"/>
    <mergeCell ref="A28:E28"/>
    <mergeCell ref="I28:O28"/>
    <mergeCell ref="A29:E29"/>
    <mergeCell ref="J29:M29"/>
    <mergeCell ref="A30:E30"/>
    <mergeCell ref="A34:O34"/>
    <mergeCell ref="A35:O35"/>
    <mergeCell ref="A36:O36"/>
    <mergeCell ref="A37:O37"/>
    <mergeCell ref="J30:M30"/>
    <mergeCell ref="A31:E31"/>
    <mergeCell ref="J31:M31"/>
    <mergeCell ref="A32:F32"/>
    <mergeCell ref="I32:O33"/>
    <mergeCell ref="A33:E33"/>
  </mergeCells>
  <conditionalFormatting sqref="O8:O19">
    <cfRule type="cellIs" dxfId="104" priority="3" operator="equal">
      <formula>"INEXEQUÍVEL"</formula>
    </cfRule>
    <cfRule type="cellIs" dxfId="103" priority="4" operator="equal">
      <formula>"EXCESSIVAMENTE ELEVADO"</formula>
    </cfRule>
    <cfRule type="cellIs" dxfId="102" priority="5" operator="equal">
      <formula>"EXEQUÍVEL"</formula>
    </cfRule>
    <cfRule type="cellIs" dxfId="101" priority="6" operator="equal">
      <formula>"ACEITÁVEL"</formula>
    </cfRule>
  </conditionalFormatting>
  <conditionalFormatting sqref="O21">
    <cfRule type="iconSet" priority="2">
      <iconSet iconSet="3Symbols2">
        <cfvo type="percent" val="0"/>
        <cfvo type="num" val="1"/>
        <cfvo type="num" val="3"/>
      </iconSet>
    </cfRule>
  </conditionalFormatting>
  <conditionalFormatting sqref="G23">
    <cfRule type="containsText" dxfId="100" priority="1" operator="containsText" text="NECESSÁRIO JUSTIFICAR NOS AUTOS A DETERMINAÇÃO DE PREÇO ESTIMADO COM BASE EM MENOS DE 3 (TRÊS) PREÇOS VÁLIDOS (Art. 6º, § 5º da IN SEGES/ME nº 65/2021)">
      <formula>NOT(ISERROR(SEARCH("NECESSÁRIO JUSTIFICAR NOS AUTOS A DETERMINAÇÃO DE PREÇO ESTIMADO COM BASE EM MENOS DE 3 (TRÊS) PREÇOS VÁLIDOS (Art. 6º, § 5º da IN SEGES/ME nº 65/2021)",G23)))</formula>
    </cfRule>
  </conditionalFormatting>
  <printOptions horizontalCentered="1"/>
  <pageMargins left="0.39370078740157483" right="0.39370078740157483" top="0.74803149606299213" bottom="0.55118110236220474" header="0.31496062992125984" footer="0.31496062992125984"/>
  <pageSetup paperSize="9" scale="60" orientation="landscape" r:id="rId1"/>
  <headerFooter>
    <oddHeader>&amp;L&amp;G&amp;C&amp;"Spranq eco sans,Negrito"&amp;10SERVIÇO PÚBLICO FEDERAL
UNIVERSIDADE FEDERAL DO SUL E SUDESTE DO PARÁ&amp;"-,Regular"&amp;11
&amp;"Spranq eco sans,Regular"&amp;10Emitido em &amp;D às &amp;T&amp;R&amp;G</oddHeader>
    <oddFooter>&amp;L&amp;"Spranq eco sans,Regular"&amp;8Diretoria de Compras, Contratos e Convênios (DCO/PROAD) – Setor de Contratações
Modelo de Mapa de Avaliação de Preços: Serviços
Atualização: dezembro/2022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4C62D-D5B7-4382-A5B7-E0929C5E8367}">
  <dimension ref="A1:S37"/>
  <sheetViews>
    <sheetView showGridLines="0" zoomScaleNormal="100" zoomScaleSheetLayoutView="100" workbookViewId="0">
      <selection sqref="A1:O1"/>
    </sheetView>
  </sheetViews>
  <sheetFormatPr defaultRowHeight="11.25" x14ac:dyDescent="0.2"/>
  <cols>
    <col min="1" max="1" width="15" style="6" customWidth="1"/>
    <col min="2" max="2" width="6.7109375" style="6" customWidth="1"/>
    <col min="3" max="3" width="14.28515625" style="6" customWidth="1"/>
    <col min="4" max="4" width="8.7109375" style="5" customWidth="1"/>
    <col min="5" max="5" width="10.7109375" style="5" customWidth="1"/>
    <col min="6" max="6" width="16.7109375" style="5" customWidth="1"/>
    <col min="7" max="7" width="12.5703125" style="5" customWidth="1"/>
    <col min="8" max="8" width="63.7109375" style="5" customWidth="1"/>
    <col min="9" max="9" width="12.42578125" style="5" customWidth="1"/>
    <col min="10" max="10" width="14.140625" style="5" customWidth="1"/>
    <col min="11" max="11" width="12.140625" style="5" hidden="1" customWidth="1"/>
    <col min="12" max="12" width="19.28515625" style="5" customWidth="1"/>
    <col min="13" max="13" width="12.140625" style="5" customWidth="1"/>
    <col min="14" max="14" width="6.42578125" style="5" customWidth="1"/>
    <col min="15" max="15" width="18.7109375" style="5" customWidth="1"/>
    <col min="16" max="16" width="14" style="6" hidden="1" customWidth="1"/>
    <col min="17" max="16384" width="9.140625" style="6"/>
  </cols>
  <sheetData>
    <row r="1" spans="1:19" s="2" customFormat="1" ht="15.75" customHeight="1" x14ac:dyDescent="0.25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9" s="2" customFormat="1" ht="7.5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9" s="2" customFormat="1" ht="31.5" customHeight="1" x14ac:dyDescent="0.25">
      <c r="A3" s="17" t="s">
        <v>5</v>
      </c>
      <c r="B3" s="106" t="str">
        <f>IF('ITEM 1'!B3="","",'ITEM 1'!B3)</f>
        <v/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8"/>
    </row>
    <row r="4" spans="1:19" s="2" customFormat="1" ht="15" customHeight="1" x14ac:dyDescent="0.25">
      <c r="A4" s="17" t="s">
        <v>6</v>
      </c>
      <c r="B4" s="106" t="str">
        <f>IF('ITEM 1'!B4="","",'ITEM 1'!B4)</f>
        <v/>
      </c>
      <c r="C4" s="107"/>
      <c r="D4" s="107"/>
      <c r="E4" s="107"/>
      <c r="F4" s="107"/>
      <c r="G4" s="108"/>
      <c r="H4" s="102"/>
      <c r="I4" s="103"/>
      <c r="J4" s="103"/>
      <c r="K4" s="103"/>
      <c r="L4" s="103"/>
      <c r="M4" s="103"/>
      <c r="N4" s="103"/>
      <c r="O4" s="103"/>
    </row>
    <row r="5" spans="1:19" s="2" customFormat="1" ht="15" x14ac:dyDescent="0.25">
      <c r="A5" s="17" t="s">
        <v>2</v>
      </c>
      <c r="B5" s="16" t="str">
        <f>IF('ITEM 5'!B5="","",'ITEM 5'!B5+1)</f>
        <v/>
      </c>
      <c r="C5" s="104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9" s="2" customFormat="1" ht="7.5" customHeight="1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9" s="2" customFormat="1" ht="39" customHeight="1" x14ac:dyDescent="0.25">
      <c r="A7" s="68" t="s">
        <v>23</v>
      </c>
      <c r="B7" s="98"/>
      <c r="C7" s="69"/>
      <c r="D7" s="53" t="s">
        <v>33</v>
      </c>
      <c r="E7" s="53" t="s">
        <v>1</v>
      </c>
      <c r="F7" s="53" t="s">
        <v>0</v>
      </c>
      <c r="G7" s="68" t="s">
        <v>12</v>
      </c>
      <c r="H7" s="69"/>
      <c r="I7" s="53" t="s">
        <v>25</v>
      </c>
      <c r="J7" s="53" t="s">
        <v>3</v>
      </c>
      <c r="K7" s="53" t="s">
        <v>17</v>
      </c>
      <c r="L7" s="53" t="s">
        <v>30</v>
      </c>
      <c r="M7" s="68" t="s">
        <v>31</v>
      </c>
      <c r="N7" s="69"/>
      <c r="O7" s="53" t="s">
        <v>4</v>
      </c>
      <c r="P7" s="12" t="s">
        <v>18</v>
      </c>
    </row>
    <row r="8" spans="1:19" s="2" customFormat="1" ht="33.75" customHeight="1" x14ac:dyDescent="0.25">
      <c r="A8" s="96"/>
      <c r="B8" s="96"/>
      <c r="C8" s="96"/>
      <c r="D8" s="60"/>
      <c r="E8" s="61"/>
      <c r="F8" s="60"/>
      <c r="G8" s="62" t="s">
        <v>24</v>
      </c>
      <c r="H8" s="63"/>
      <c r="I8" s="3"/>
      <c r="J8" s="1"/>
      <c r="K8" s="86">
        <f>COUNT(J8:J19)</f>
        <v>0</v>
      </c>
      <c r="L8" s="8" t="str">
        <f>IF($K$8=2,ROUND(AVERAGE(J9),2),IF($K$8=3,ROUND(AVERAGE(J9:J10),2),IF($K$8=4,ROUND(AVERAGE(J9:J11),2),IF($K$8=5,ROUND(AVERAGE(J9:J12),2),IF($K$8=6,ROUND(AVERAGE(J9:J13),2),IF($K$8=7,ROUND(AVERAGE(J9:J14),2),IF($K$8=8,ROUND(AVERAGE(J9:J15),2),IF($K$8=9,ROUND(AVERAGE(J9:J16),2),IF($K$8=10,ROUND(AVERAGE(J9:J17),2),IF($K$8=11,ROUND(AVERAGE(J9:J18),2),IF($K$8=12,ROUND(AVERAGE(J9:J19),2),IF($K$8&lt;3,"",""))))))))))))</f>
        <v/>
      </c>
      <c r="M8" s="64" t="str">
        <f>IF(OR($K$8&lt;2,J8=""),"",(ROUNDDOWN(J8/L8,2)))</f>
        <v/>
      </c>
      <c r="N8" s="65"/>
      <c r="O8" s="9" t="str">
        <f>IF(M8="","",IF(AND(M8&gt;=30%,M8&lt;=100%),"EXEQUÍVEL",IF(AND(M8&gt;100%,M8&lt;=130%),"ACEITÁVEL",IF(AND(M8&gt;0.01%,M8&lt;30%),"INEXEQUÍVEL",IF(M8&gt;130%,"EXCESSIVAMENTE ELEVADO","")))))</f>
        <v/>
      </c>
      <c r="P8" s="1" t="str">
        <f>IF(O8="","",IF(OR(O8="INEXEQUÍVEL",O8="EXCESSIVAMENTE ELEVADO"),"",J8))</f>
        <v/>
      </c>
    </row>
    <row r="9" spans="1:19" s="2" customFormat="1" ht="33.75" customHeight="1" x14ac:dyDescent="0.25">
      <c r="A9" s="96"/>
      <c r="B9" s="96"/>
      <c r="C9" s="96"/>
      <c r="D9" s="60"/>
      <c r="E9" s="61"/>
      <c r="F9" s="60"/>
      <c r="G9" s="62"/>
      <c r="H9" s="63"/>
      <c r="I9" s="3"/>
      <c r="J9" s="1"/>
      <c r="K9" s="87"/>
      <c r="L9" s="8" t="str">
        <f>IF($K$8=2,ROUND(AVERAGE(J8),2),IF($K$8=3,ROUND(AVERAGE(J8,J10),2),IF($K$8=4,ROUND(AVERAGE(J8,J10:J11),2),IF($K$8=5,ROUND(AVERAGE(J8,J10:J12),2),IF($K$8=6,ROUND(AVERAGE(J8,J10:J13),2),IF($K$8=7,ROUND(AVERAGE(J8,J10:J14),2),IF($K$8=8,ROUND(AVERAGE(J8,J10:J15),2),IF($K$8=9,ROUND(AVERAGE(J8,J10:J16),2),IF($K$8=10,ROUND(AVERAGE(J8,J10:J17),2),IF($K$8=11,ROUND(AVERAGE(J8,J10:J18),2),IF($K$8=12,ROUND(AVERAGE(J8,J10:J19),2),IF($K$8&lt;3,"",""))))))))))))</f>
        <v/>
      </c>
      <c r="M9" s="64" t="str">
        <f t="shared" ref="M9:M19" si="0">IF(OR($K$8&lt;2,J9=""),"",(ROUNDDOWN(J9/L9,2)))</f>
        <v/>
      </c>
      <c r="N9" s="65"/>
      <c r="O9" s="9" t="str">
        <f t="shared" ref="O9:O19" si="1">IF(M9="","",IF(AND(M9&gt;=30%,M9&lt;=100%),"EXEQUÍVEL",IF(AND(M9&gt;100%,M9&lt;=130%),"ACEITÁVEL",IF(AND(M9&gt;0.01%,M9&lt;30%),"INEXEQUÍVEL",IF(M9&gt;130%,"EXCESSIVAMENTE ELEVADO","")))))</f>
        <v/>
      </c>
      <c r="P9" s="1" t="str">
        <f t="shared" ref="P9:P19" si="2">IF(O9="","",IF(OR(O9="INEXEQUÍVEL",O9="EXCESSIVAMENTE ELEVADO"),"",J9))</f>
        <v/>
      </c>
    </row>
    <row r="10" spans="1:19" s="2" customFormat="1" ht="33.75" customHeight="1" x14ac:dyDescent="0.25">
      <c r="A10" s="96"/>
      <c r="B10" s="96"/>
      <c r="C10" s="96"/>
      <c r="D10" s="60"/>
      <c r="E10" s="61"/>
      <c r="F10" s="60"/>
      <c r="G10" s="62"/>
      <c r="H10" s="63"/>
      <c r="I10" s="3"/>
      <c r="J10" s="1"/>
      <c r="K10" s="87"/>
      <c r="L10" s="8" t="str">
        <f>IF($K$8=3,ROUND(AVERAGE(J8:J9),2),IF($K$8=4,ROUND(AVERAGE(J8:J9,J11),2),IF($K$8=5,ROUND(AVERAGE(J8:J9,J11:J12),2),IF($K$8=6,ROUND(AVERAGE(J8:J9,J11:J13),2),IF($K$8=7,ROUND(AVERAGE(J8:J9,J11:J14),2),IF($K$8=8,ROUND(AVERAGE(J8:J9,J11:J15),2),IF($K$8=9,ROUND(AVERAGE(J8:J9,J11:J16),2),IF($K$8=10,ROUND(AVERAGE(J8:J9,J11:J17),2),IF($K$8=11,ROUND(AVERAGE(J8:J9,J11:J18),2),IF($K$8=12,ROUND(AVERAGE(J8:J9,J11:J19),2),IF($K$8&lt;3,"","")))))))))))</f>
        <v/>
      </c>
      <c r="M10" s="64" t="str">
        <f t="shared" si="0"/>
        <v/>
      </c>
      <c r="N10" s="65"/>
      <c r="O10" s="9" t="str">
        <f t="shared" si="1"/>
        <v/>
      </c>
      <c r="P10" s="1" t="str">
        <f t="shared" si="2"/>
        <v/>
      </c>
      <c r="S10" s="4"/>
    </row>
    <row r="11" spans="1:19" s="2" customFormat="1" ht="33.75" customHeight="1" x14ac:dyDescent="0.25">
      <c r="A11" s="96"/>
      <c r="B11" s="96"/>
      <c r="C11" s="96"/>
      <c r="D11" s="60"/>
      <c r="E11" s="61"/>
      <c r="F11" s="60"/>
      <c r="G11" s="62"/>
      <c r="H11" s="63"/>
      <c r="I11" s="3"/>
      <c r="J11" s="1"/>
      <c r="K11" s="87"/>
      <c r="L11" s="8" t="str">
        <f>IF($K$8=4,ROUND(AVERAGE(J8:J10),2),IF($K$8=5,ROUND(AVERAGE(J8:J10,J12),2),IF($K$8=6,ROUND(AVERAGE(J8:J10,J12:J13),2),IF($K$8=7,ROUND(AVERAGE(J8:J10,J12:J14),2),IF($K$8=8,ROUND(AVERAGE(J8:J10,J12:J15),2),IF($K$8=9,ROUND(AVERAGE(J8:J10,J12:J16),2),IF($K$8=10,ROUND(AVERAGE(J8:J10,J12:J17),2),IF($K$8=11,ROUND(AVERAGE(J8:J10,J12:J18),2),IF($K$8=12,ROUND(AVERAGE(J8:J10,J12:J19),2),IF($K$8&lt;3,"",""))))))))))</f>
        <v/>
      </c>
      <c r="M11" s="64" t="str">
        <f t="shared" si="0"/>
        <v/>
      </c>
      <c r="N11" s="65"/>
      <c r="O11" s="9" t="str">
        <f t="shared" si="1"/>
        <v/>
      </c>
      <c r="P11" s="1" t="str">
        <f t="shared" si="2"/>
        <v/>
      </c>
    </row>
    <row r="12" spans="1:19" s="2" customFormat="1" ht="33.75" customHeight="1" x14ac:dyDescent="0.25">
      <c r="A12" s="96"/>
      <c r="B12" s="96"/>
      <c r="C12" s="96"/>
      <c r="D12" s="60"/>
      <c r="E12" s="61"/>
      <c r="F12" s="60"/>
      <c r="G12" s="62"/>
      <c r="H12" s="63"/>
      <c r="I12" s="3"/>
      <c r="J12" s="1"/>
      <c r="K12" s="87"/>
      <c r="L12" s="8" t="str">
        <f>IF($K$8=5,ROUND(AVERAGE(J8:J11),2),IF($K$8=6,ROUND(AVERAGE(J8:J11,J13),2),IF($K$8=7,ROUND(AVERAGE(J8:J11,J13:J14),2),IF($K$8=8,ROUND(AVERAGE(J8:J11,J13:J15),2),IF($K$8=9,ROUND(AVERAGE(J8:J11,J13:J16),2),IF($K$8=10,ROUND(AVERAGE(J8:J11,J13:J17),2),IF($K$8=11,ROUND(AVERAGE(J8:J11,J13:J18),2),IF($K$8=12,ROUND(AVERAGE(J8:J11,J13:J19),2),IF($K$8&lt;3,"","")))))))))</f>
        <v/>
      </c>
      <c r="M12" s="64" t="str">
        <f t="shared" si="0"/>
        <v/>
      </c>
      <c r="N12" s="65"/>
      <c r="O12" s="9" t="str">
        <f t="shared" si="1"/>
        <v/>
      </c>
      <c r="P12" s="1" t="str">
        <f t="shared" si="2"/>
        <v/>
      </c>
    </row>
    <row r="13" spans="1:19" s="2" customFormat="1" ht="33.75" customHeight="1" x14ac:dyDescent="0.25">
      <c r="A13" s="96"/>
      <c r="B13" s="96"/>
      <c r="C13" s="96"/>
      <c r="D13" s="60"/>
      <c r="E13" s="61"/>
      <c r="F13" s="60"/>
      <c r="G13" s="62"/>
      <c r="H13" s="63"/>
      <c r="I13" s="3"/>
      <c r="J13" s="1"/>
      <c r="K13" s="87"/>
      <c r="L13" s="8" t="str">
        <f>IF($K$8=6,ROUND(AVERAGE(J8:J12),2),IF($K$8=7,ROUND(AVERAGE(J8:J12,J14),2),IF($K$8=8,ROUND(AVERAGE(J8:J12,J14:J15),2),IF($K$8=9,ROUND(AVERAGE(J8:J12,J14:J16),2),IF($K$8=10,ROUND(AVERAGE(J8:J12,J14:J17),2),IF($K$8=11,ROUND(AVERAGE(J8:J12,J14:J18),2),IF($K$8=12,ROUND(AVERAGE(J8:J12,J14:J19),2),IF($K$8&lt;3,"",""))))))))</f>
        <v/>
      </c>
      <c r="M13" s="64" t="str">
        <f t="shared" si="0"/>
        <v/>
      </c>
      <c r="N13" s="65"/>
      <c r="O13" s="9" t="str">
        <f t="shared" si="1"/>
        <v/>
      </c>
      <c r="P13" s="1" t="str">
        <f t="shared" si="2"/>
        <v/>
      </c>
    </row>
    <row r="14" spans="1:19" s="2" customFormat="1" ht="33.75" customHeight="1" x14ac:dyDescent="0.25">
      <c r="A14" s="96"/>
      <c r="B14" s="96"/>
      <c r="C14" s="96"/>
      <c r="D14" s="60"/>
      <c r="E14" s="61"/>
      <c r="F14" s="60"/>
      <c r="G14" s="62"/>
      <c r="H14" s="63"/>
      <c r="I14" s="3"/>
      <c r="J14" s="1"/>
      <c r="K14" s="87"/>
      <c r="L14" s="8" t="str">
        <f>IF($K$8=7,ROUND(AVERAGE(J8:J13),2),IF($K$8=8,ROUND(AVERAGE(J8:J13,J15),2),IF($K$8=9,ROUND(AVERAGE(J8:J13,J16),2),IF($K$8=10,ROUND(AVERAGE(J8:J13,J17),2),IF($K$8=11,ROUND(AVERAGE(J8:J13,J15:J18),2),IF($K$8=12,ROUND(AVERAGE(J8:J13,J15:J19),2),IF($K$8&lt;3,"","")))))))</f>
        <v/>
      </c>
      <c r="M14" s="64" t="str">
        <f t="shared" si="0"/>
        <v/>
      </c>
      <c r="N14" s="65"/>
      <c r="O14" s="9" t="str">
        <f t="shared" si="1"/>
        <v/>
      </c>
      <c r="P14" s="1" t="str">
        <f t="shared" si="2"/>
        <v/>
      </c>
    </row>
    <row r="15" spans="1:19" s="2" customFormat="1" ht="33.75" customHeight="1" x14ac:dyDescent="0.25">
      <c r="A15" s="96"/>
      <c r="B15" s="96"/>
      <c r="C15" s="96"/>
      <c r="D15" s="60"/>
      <c r="E15" s="61"/>
      <c r="F15" s="60"/>
      <c r="G15" s="62"/>
      <c r="H15" s="63"/>
      <c r="I15" s="3"/>
      <c r="J15" s="1"/>
      <c r="K15" s="87"/>
      <c r="L15" s="8" t="str">
        <f>IF($K$8=8,ROUND(AVERAGE(J8:J14),2),IF($K$8=9,ROUND(AVERAGE(J8:J14,J16,J17),2),IF($K$8=10,ROUND(AVERAGE(J8:J14,J16:J17),2),IF($K$8=11,ROUND(AVERAGE(J8:J14,J16:J18),2),IF($K$8=12,ROUND(AVERAGE(J8:J14,J16:J19),2),IF($K$8&lt;3,"",""))))))</f>
        <v/>
      </c>
      <c r="M15" s="64" t="str">
        <f t="shared" si="0"/>
        <v/>
      </c>
      <c r="N15" s="65"/>
      <c r="O15" s="9" t="str">
        <f t="shared" si="1"/>
        <v/>
      </c>
      <c r="P15" s="1" t="str">
        <f t="shared" si="2"/>
        <v/>
      </c>
    </row>
    <row r="16" spans="1:19" s="2" customFormat="1" ht="33.75" customHeight="1" x14ac:dyDescent="0.25">
      <c r="A16" s="96"/>
      <c r="B16" s="96"/>
      <c r="C16" s="96"/>
      <c r="D16" s="60"/>
      <c r="E16" s="61"/>
      <c r="F16" s="60"/>
      <c r="G16" s="62"/>
      <c r="H16" s="63"/>
      <c r="I16" s="3"/>
      <c r="J16" s="1"/>
      <c r="K16" s="87"/>
      <c r="L16" s="8" t="str">
        <f>IF($K$8=9,ROUND(AVERAGE(J8:J15),2),IF($K$8=10,ROUND(AVERAGE(J8:J15,J17),2),IF($K$8=11,ROUND(AVERAGE(J8:J15,J17:J18),2),IF($K$8=12,ROUND(AVERAGE(J8:J15,J17:J19),2),IF($K$8&lt;3,"","")))))</f>
        <v/>
      </c>
      <c r="M16" s="64" t="str">
        <f t="shared" si="0"/>
        <v/>
      </c>
      <c r="N16" s="65"/>
      <c r="O16" s="9" t="str">
        <f t="shared" si="1"/>
        <v/>
      </c>
      <c r="P16" s="1" t="str">
        <f t="shared" si="2"/>
        <v/>
      </c>
    </row>
    <row r="17" spans="1:16" s="2" customFormat="1" ht="33.75" customHeight="1" x14ac:dyDescent="0.25">
      <c r="A17" s="96"/>
      <c r="B17" s="96"/>
      <c r="C17" s="96"/>
      <c r="D17" s="60"/>
      <c r="E17" s="61"/>
      <c r="F17" s="60"/>
      <c r="G17" s="62"/>
      <c r="H17" s="63"/>
      <c r="I17" s="3"/>
      <c r="J17" s="1"/>
      <c r="K17" s="87"/>
      <c r="L17" s="8" t="str">
        <f>IF($K$8=10,ROUND(AVERAGE(J8:J16),2),IF($K$8=11,ROUND(AVERAGE(J8:J16,J18),2),IF($K$8=12,ROUND(AVERAGE(J8:J16,J18:J19),2),IF($K$8&lt;3,"",""))))</f>
        <v/>
      </c>
      <c r="M17" s="64" t="str">
        <f t="shared" si="0"/>
        <v/>
      </c>
      <c r="N17" s="65"/>
      <c r="O17" s="9" t="str">
        <f t="shared" si="1"/>
        <v/>
      </c>
      <c r="P17" s="1" t="str">
        <f t="shared" si="2"/>
        <v/>
      </c>
    </row>
    <row r="18" spans="1:16" s="2" customFormat="1" ht="33.75" customHeight="1" x14ac:dyDescent="0.25">
      <c r="A18" s="96"/>
      <c r="B18" s="96"/>
      <c r="C18" s="96"/>
      <c r="D18" s="60"/>
      <c r="E18" s="61"/>
      <c r="F18" s="60"/>
      <c r="G18" s="62"/>
      <c r="H18" s="63"/>
      <c r="I18" s="3"/>
      <c r="J18" s="1"/>
      <c r="K18" s="87"/>
      <c r="L18" s="8" t="str">
        <f>IF($K$8=11,ROUND(AVERAGE(J8:J17),2),IF($K$8=12,ROUND(AVERAGE(J8:J17,J19),2),IF($K$8&lt;3,"","")))</f>
        <v/>
      </c>
      <c r="M18" s="64" t="str">
        <f t="shared" si="0"/>
        <v/>
      </c>
      <c r="N18" s="65"/>
      <c r="O18" s="9" t="str">
        <f t="shared" si="1"/>
        <v/>
      </c>
      <c r="P18" s="1" t="str">
        <f t="shared" si="2"/>
        <v/>
      </c>
    </row>
    <row r="19" spans="1:16" s="2" customFormat="1" ht="33.75" customHeight="1" x14ac:dyDescent="0.25">
      <c r="A19" s="96"/>
      <c r="B19" s="96"/>
      <c r="C19" s="96"/>
      <c r="D19" s="60"/>
      <c r="E19" s="61"/>
      <c r="F19" s="60"/>
      <c r="G19" s="62"/>
      <c r="H19" s="63"/>
      <c r="I19" s="3"/>
      <c r="J19" s="1"/>
      <c r="K19" s="88"/>
      <c r="L19" s="8" t="str">
        <f>IF($K$8=12,ROUND(AVERAGE(J8:J18),2),IF($K$8&lt;3,"",""))</f>
        <v/>
      </c>
      <c r="M19" s="64" t="str">
        <f t="shared" si="0"/>
        <v/>
      </c>
      <c r="N19" s="65"/>
      <c r="O19" s="9" t="str">
        <f t="shared" si="1"/>
        <v/>
      </c>
      <c r="P19" s="1" t="str">
        <f t="shared" si="2"/>
        <v/>
      </c>
    </row>
    <row r="20" spans="1:16" s="2" customFormat="1" ht="7.5" customHeight="1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  <row r="21" spans="1:16" s="2" customFormat="1" ht="22.5" customHeight="1" x14ac:dyDescent="0.25">
      <c r="A21" s="92" t="s">
        <v>36</v>
      </c>
      <c r="B21" s="92"/>
      <c r="C21" s="92"/>
      <c r="D21" s="92"/>
      <c r="E21" s="92"/>
      <c r="F21" s="92"/>
      <c r="G21" s="56"/>
      <c r="H21" s="67"/>
      <c r="I21" s="67"/>
      <c r="J21" s="67"/>
      <c r="K21" s="67"/>
      <c r="L21" s="67"/>
      <c r="M21" s="68" t="s">
        <v>21</v>
      </c>
      <c r="N21" s="69"/>
      <c r="O21" s="14" t="str">
        <f>IF($P$21=0,"",$P$21)</f>
        <v/>
      </c>
      <c r="P21" s="13">
        <f>COUNT(P8:P19)</f>
        <v>0</v>
      </c>
    </row>
    <row r="22" spans="1:16" s="2" customFormat="1" ht="22.5" customHeight="1" x14ac:dyDescent="0.25">
      <c r="A22" s="90" t="s">
        <v>20</v>
      </c>
      <c r="B22" s="90"/>
      <c r="C22" s="90"/>
      <c r="D22" s="90"/>
      <c r="E22" s="90"/>
      <c r="F22" s="90"/>
      <c r="G22" s="56"/>
      <c r="H22" s="67"/>
      <c r="I22" s="67"/>
      <c r="J22" s="67"/>
      <c r="K22" s="67"/>
      <c r="L22" s="67"/>
      <c r="M22" s="66"/>
      <c r="N22" s="66"/>
      <c r="O22" s="66"/>
    </row>
    <row r="23" spans="1:16" s="2" customFormat="1" ht="22.5" customHeight="1" x14ac:dyDescent="0.25">
      <c r="A23" s="90"/>
      <c r="B23" s="90"/>
      <c r="C23" s="90"/>
      <c r="D23" s="90"/>
      <c r="E23" s="90"/>
      <c r="F23" s="90"/>
      <c r="G23" s="54" t="str">
        <f>IF(OR($J$8="",$P$21&gt;=3),"","NECESSÁRIO JUSTIFICAR NOS AUTOS A DETERMINAÇÃO DE PREÇO ESTIMADO COM BASE EM MENOS DE 3 (TRÊS) PREÇOS VÁLIDOS (Art. 6º, § 5º da IN SEGES/ME nº 65/2021)")</f>
        <v/>
      </c>
      <c r="H23" s="55"/>
      <c r="I23" s="55"/>
      <c r="J23" s="55"/>
      <c r="K23" s="55"/>
      <c r="L23" s="55"/>
      <c r="M23" s="55"/>
      <c r="N23" s="55"/>
      <c r="O23" s="55"/>
    </row>
    <row r="24" spans="1:16" s="2" customFormat="1" ht="22.5" customHeight="1" x14ac:dyDescent="0.25">
      <c r="A24" s="90"/>
      <c r="B24" s="90"/>
      <c r="C24" s="90"/>
      <c r="D24" s="90"/>
      <c r="E24" s="90"/>
      <c r="F24" s="90"/>
      <c r="G24" s="56"/>
      <c r="H24" s="73"/>
      <c r="I24" s="71"/>
      <c r="J24" s="71"/>
      <c r="K24" s="71"/>
      <c r="L24" s="71"/>
      <c r="M24" s="71"/>
      <c r="N24" s="71"/>
      <c r="O24" s="71"/>
    </row>
    <row r="25" spans="1:16" s="2" customFormat="1" ht="11.25" customHeight="1" x14ac:dyDescent="0.25">
      <c r="A25" s="90"/>
      <c r="B25" s="90"/>
      <c r="C25" s="90"/>
      <c r="D25" s="90"/>
      <c r="E25" s="90"/>
      <c r="F25" s="90"/>
      <c r="G25" s="56"/>
      <c r="H25" s="73"/>
      <c r="I25" s="71"/>
      <c r="J25" s="71"/>
      <c r="K25" s="71"/>
      <c r="L25" s="71"/>
      <c r="M25" s="71"/>
      <c r="N25" s="71"/>
      <c r="O25" s="71"/>
    </row>
    <row r="26" spans="1:16" s="2" customFormat="1" ht="11.25" customHeight="1" x14ac:dyDescent="0.25">
      <c r="A26" s="74" t="s">
        <v>32</v>
      </c>
      <c r="B26" s="75"/>
      <c r="C26" s="75"/>
      <c r="D26" s="75"/>
      <c r="E26" s="75"/>
      <c r="F26" s="76"/>
      <c r="G26" s="56"/>
      <c r="H26" s="73"/>
      <c r="I26" s="71"/>
      <c r="J26" s="71"/>
      <c r="K26" s="71"/>
      <c r="L26" s="71"/>
      <c r="M26" s="71"/>
      <c r="N26" s="71"/>
      <c r="O26" s="71"/>
    </row>
    <row r="27" spans="1:16" s="2" customFormat="1" ht="11.25" customHeight="1" x14ac:dyDescent="0.25">
      <c r="A27" s="77"/>
      <c r="B27" s="78"/>
      <c r="C27" s="78"/>
      <c r="D27" s="78"/>
      <c r="E27" s="78"/>
      <c r="F27" s="79"/>
      <c r="G27" s="56"/>
      <c r="H27" s="73"/>
      <c r="I27" s="72"/>
      <c r="J27" s="72"/>
      <c r="K27" s="72"/>
      <c r="L27" s="72"/>
      <c r="M27" s="72"/>
      <c r="N27" s="72"/>
      <c r="O27" s="72"/>
    </row>
    <row r="28" spans="1:16" ht="18.75" customHeight="1" x14ac:dyDescent="0.2">
      <c r="A28" s="85" t="s">
        <v>13</v>
      </c>
      <c r="B28" s="85"/>
      <c r="C28" s="85"/>
      <c r="D28" s="85"/>
      <c r="E28" s="85"/>
      <c r="F28" s="11" t="str">
        <f>IF($P$21&lt;2,"",_xlfn.STDEV.S(P8:P19)/ROUND(AVERAGE(P8:P19),2))</f>
        <v/>
      </c>
      <c r="G28" s="56"/>
      <c r="H28" s="73"/>
      <c r="I28" s="81" t="s">
        <v>27</v>
      </c>
      <c r="J28" s="82"/>
      <c r="K28" s="82"/>
      <c r="L28" s="82"/>
      <c r="M28" s="82"/>
      <c r="N28" s="82"/>
      <c r="O28" s="83"/>
    </row>
    <row r="29" spans="1:16" ht="18.75" customHeight="1" x14ac:dyDescent="0.2">
      <c r="A29" s="85" t="s">
        <v>19</v>
      </c>
      <c r="B29" s="85"/>
      <c r="C29" s="85"/>
      <c r="D29" s="85"/>
      <c r="E29" s="85"/>
      <c r="F29" s="10" t="str">
        <f>IF($P$21=0,"",SMALL(P8:P19,1))</f>
        <v/>
      </c>
      <c r="G29" s="56"/>
      <c r="H29" s="73"/>
      <c r="I29" s="52" t="s">
        <v>28</v>
      </c>
      <c r="J29" s="57"/>
      <c r="K29" s="58"/>
      <c r="L29" s="58"/>
      <c r="M29" s="59"/>
      <c r="N29" s="18" t="s">
        <v>11</v>
      </c>
      <c r="O29" s="51"/>
    </row>
    <row r="30" spans="1:16" ht="18.75" customHeight="1" x14ac:dyDescent="0.2">
      <c r="A30" s="85" t="s">
        <v>14</v>
      </c>
      <c r="B30" s="85"/>
      <c r="C30" s="85"/>
      <c r="D30" s="85"/>
      <c r="E30" s="85"/>
      <c r="F30" s="10" t="str">
        <f>IF($F$28="","",ROUND(AVERAGE(P8:P19),2))</f>
        <v/>
      </c>
      <c r="G30" s="56"/>
      <c r="H30" s="73"/>
      <c r="I30" s="52" t="s">
        <v>28</v>
      </c>
      <c r="J30" s="57"/>
      <c r="K30" s="58"/>
      <c r="L30" s="58"/>
      <c r="M30" s="59"/>
      <c r="N30" s="18" t="s">
        <v>11</v>
      </c>
      <c r="O30" s="51"/>
    </row>
    <row r="31" spans="1:16" ht="18.75" customHeight="1" x14ac:dyDescent="0.2">
      <c r="A31" s="85" t="s">
        <v>15</v>
      </c>
      <c r="B31" s="85"/>
      <c r="C31" s="85"/>
      <c r="D31" s="85"/>
      <c r="E31" s="85"/>
      <c r="F31" s="10" t="str">
        <f>IF($F$28="","",ROUND(MEDIAN(P8:P19),2))</f>
        <v/>
      </c>
      <c r="G31" s="56"/>
      <c r="H31" s="73"/>
      <c r="I31" s="52" t="s">
        <v>28</v>
      </c>
      <c r="J31" s="57"/>
      <c r="K31" s="58"/>
      <c r="L31" s="58"/>
      <c r="M31" s="59"/>
      <c r="N31" s="18" t="s">
        <v>11</v>
      </c>
      <c r="O31" s="51"/>
    </row>
    <row r="32" spans="1:16" ht="67.5" customHeight="1" x14ac:dyDescent="0.2">
      <c r="A32" s="80" t="s">
        <v>22</v>
      </c>
      <c r="B32" s="80"/>
      <c r="C32" s="80"/>
      <c r="D32" s="80"/>
      <c r="E32" s="80"/>
      <c r="F32" s="80"/>
      <c r="G32" s="56"/>
      <c r="H32" s="73"/>
      <c r="I32" s="94"/>
      <c r="J32" s="94"/>
      <c r="K32" s="94"/>
      <c r="L32" s="94"/>
      <c r="M32" s="94"/>
      <c r="N32" s="94"/>
      <c r="O32" s="94"/>
    </row>
    <row r="33" spans="1:15" ht="18.75" customHeight="1" x14ac:dyDescent="0.2">
      <c r="A33" s="93" t="s">
        <v>26</v>
      </c>
      <c r="B33" s="93"/>
      <c r="C33" s="93"/>
      <c r="D33" s="93"/>
      <c r="E33" s="93"/>
      <c r="F33" s="10" t="str">
        <f>IF($F$28&lt;=1%,$F$29,IF(AND($F$28&gt;1%,$F$28&lt;=25%),$F$30,$F$31))</f>
        <v/>
      </c>
      <c r="G33" s="56"/>
      <c r="H33" s="73"/>
      <c r="I33" s="95"/>
      <c r="J33" s="95"/>
      <c r="K33" s="95"/>
      <c r="L33" s="95"/>
      <c r="M33" s="95"/>
      <c r="N33" s="95"/>
      <c r="O33" s="95"/>
    </row>
    <row r="34" spans="1:15" ht="7.5" customHeight="1" x14ac:dyDescent="0.2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</row>
    <row r="35" spans="1:15" s="7" customFormat="1" ht="15" customHeight="1" x14ac:dyDescent="0.2">
      <c r="A35" s="91" t="s">
        <v>35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1:15" ht="7.5" customHeight="1" x14ac:dyDescent="0.2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5" s="5" customFormat="1" ht="90" customHeight="1" x14ac:dyDescent="0.25">
      <c r="A37" s="89" t="s">
        <v>34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</sheetData>
  <sheetProtection algorithmName="SHA-512" hashValue="GdnyZW2PU0fdIsxW6vvzqpcLoc2I/20m4braW2yW7RgSGbnjb2YRT9WKtZ1oXgoO8LgKIdsXGix2+LYvlcVuXQ==" saltValue="h8AN5r+9tqa7HoOr/jD1nQ==" spinCount="100000" sheet="1" objects="1" scenarios="1"/>
  <mergeCells count="65">
    <mergeCell ref="C5:O5"/>
    <mergeCell ref="A1:O1"/>
    <mergeCell ref="A2:O2"/>
    <mergeCell ref="B3:O3"/>
    <mergeCell ref="B4:G4"/>
    <mergeCell ref="H4:O4"/>
    <mergeCell ref="A6:O6"/>
    <mergeCell ref="A7:C7"/>
    <mergeCell ref="G7:H7"/>
    <mergeCell ref="M7:N7"/>
    <mergeCell ref="A8:C19"/>
    <mergeCell ref="D8:D19"/>
    <mergeCell ref="E8:E19"/>
    <mergeCell ref="F8:F19"/>
    <mergeCell ref="G8:H8"/>
    <mergeCell ref="K8:K19"/>
    <mergeCell ref="M8:N8"/>
    <mergeCell ref="G9:H9"/>
    <mergeCell ref="M9:N9"/>
    <mergeCell ref="G10:H10"/>
    <mergeCell ref="M10:N10"/>
    <mergeCell ref="G12:H12"/>
    <mergeCell ref="M12:N12"/>
    <mergeCell ref="G13:H13"/>
    <mergeCell ref="M13:N13"/>
    <mergeCell ref="G11:H11"/>
    <mergeCell ref="M11:N11"/>
    <mergeCell ref="G14:H14"/>
    <mergeCell ref="M14:N14"/>
    <mergeCell ref="G15:H15"/>
    <mergeCell ref="M15:N15"/>
    <mergeCell ref="G16:H16"/>
    <mergeCell ref="M16:N16"/>
    <mergeCell ref="G17:H17"/>
    <mergeCell ref="M17:N17"/>
    <mergeCell ref="A21:F21"/>
    <mergeCell ref="G21:L22"/>
    <mergeCell ref="M21:N21"/>
    <mergeCell ref="A22:F25"/>
    <mergeCell ref="M22:O22"/>
    <mergeCell ref="G18:H18"/>
    <mergeCell ref="M18:N18"/>
    <mergeCell ref="G19:H19"/>
    <mergeCell ref="M19:N19"/>
    <mergeCell ref="A20:O20"/>
    <mergeCell ref="G23:O23"/>
    <mergeCell ref="G24:G33"/>
    <mergeCell ref="H24:H33"/>
    <mergeCell ref="I24:O27"/>
    <mergeCell ref="A26:F27"/>
    <mergeCell ref="A28:E28"/>
    <mergeCell ref="I28:O28"/>
    <mergeCell ref="A29:E29"/>
    <mergeCell ref="J29:M29"/>
    <mergeCell ref="A30:E30"/>
    <mergeCell ref="A34:O34"/>
    <mergeCell ref="A35:O35"/>
    <mergeCell ref="A36:O36"/>
    <mergeCell ref="A37:O37"/>
    <mergeCell ref="J30:M30"/>
    <mergeCell ref="A31:E31"/>
    <mergeCell ref="J31:M31"/>
    <mergeCell ref="A32:F32"/>
    <mergeCell ref="I32:O33"/>
    <mergeCell ref="A33:E33"/>
  </mergeCells>
  <conditionalFormatting sqref="O8:O19">
    <cfRule type="cellIs" dxfId="99" priority="3" operator="equal">
      <formula>"INEXEQUÍVEL"</formula>
    </cfRule>
    <cfRule type="cellIs" dxfId="98" priority="4" operator="equal">
      <formula>"EXCESSIVAMENTE ELEVADO"</formula>
    </cfRule>
    <cfRule type="cellIs" dxfId="97" priority="5" operator="equal">
      <formula>"EXEQUÍVEL"</formula>
    </cfRule>
    <cfRule type="cellIs" dxfId="96" priority="6" operator="equal">
      <formula>"ACEITÁVEL"</formula>
    </cfRule>
  </conditionalFormatting>
  <conditionalFormatting sqref="O21">
    <cfRule type="iconSet" priority="2">
      <iconSet iconSet="3Symbols2">
        <cfvo type="percent" val="0"/>
        <cfvo type="num" val="1"/>
        <cfvo type="num" val="3"/>
      </iconSet>
    </cfRule>
  </conditionalFormatting>
  <conditionalFormatting sqref="G23">
    <cfRule type="containsText" dxfId="95" priority="1" operator="containsText" text="NECESSÁRIO JUSTIFICAR NOS AUTOS A DETERMINAÇÃO DE PREÇO ESTIMADO COM BASE EM MENOS DE 3 (TRÊS) PREÇOS VÁLIDOS (Art. 6º, § 5º da IN SEGES/ME nº 65/2021)">
      <formula>NOT(ISERROR(SEARCH("NECESSÁRIO JUSTIFICAR NOS AUTOS A DETERMINAÇÃO DE PREÇO ESTIMADO COM BASE EM MENOS DE 3 (TRÊS) PREÇOS VÁLIDOS (Art. 6º, § 5º da IN SEGES/ME nº 65/2021)",G23)))</formula>
    </cfRule>
  </conditionalFormatting>
  <printOptions horizontalCentered="1"/>
  <pageMargins left="0.39370078740157483" right="0.39370078740157483" top="0.74803149606299213" bottom="0.55118110236220474" header="0.31496062992125984" footer="0.31496062992125984"/>
  <pageSetup paperSize="9" scale="60" orientation="landscape" r:id="rId1"/>
  <headerFooter>
    <oddHeader>&amp;L&amp;G&amp;C&amp;"Spranq eco sans,Negrito"&amp;10SERVIÇO PÚBLICO FEDERAL
UNIVERSIDADE FEDERAL DO SUL E SUDESTE DO PARÁ&amp;"-,Regular"&amp;11
&amp;"Spranq eco sans,Regular"&amp;10Emitido em &amp;D às &amp;T&amp;R&amp;G</oddHeader>
    <oddFooter>&amp;L&amp;"Spranq eco sans,Regular"&amp;8Diretoria de Compras, Contratos e Convênios (DCO/PROAD) – Setor de Contratações
Modelo de Mapa de Avaliação de Preços: Serviços
Atualização: dezembro/2022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5B6DE-448B-4352-ADA4-37E50D4DE801}">
  <dimension ref="A1:S37"/>
  <sheetViews>
    <sheetView showGridLines="0" zoomScaleNormal="100" zoomScaleSheetLayoutView="100" workbookViewId="0">
      <selection sqref="A1:O1"/>
    </sheetView>
  </sheetViews>
  <sheetFormatPr defaultRowHeight="11.25" x14ac:dyDescent="0.2"/>
  <cols>
    <col min="1" max="1" width="15" style="6" customWidth="1"/>
    <col min="2" max="2" width="6.7109375" style="6" customWidth="1"/>
    <col min="3" max="3" width="14.28515625" style="6" customWidth="1"/>
    <col min="4" max="4" width="8.7109375" style="5" customWidth="1"/>
    <col min="5" max="5" width="10.7109375" style="5" customWidth="1"/>
    <col min="6" max="6" width="16.7109375" style="5" customWidth="1"/>
    <col min="7" max="7" width="12.5703125" style="5" customWidth="1"/>
    <col min="8" max="8" width="63.7109375" style="5" customWidth="1"/>
    <col min="9" max="9" width="12.42578125" style="5" customWidth="1"/>
    <col min="10" max="10" width="14.140625" style="5" customWidth="1"/>
    <col min="11" max="11" width="12.140625" style="5" hidden="1" customWidth="1"/>
    <col min="12" max="12" width="19.28515625" style="5" customWidth="1"/>
    <col min="13" max="13" width="12.140625" style="5" customWidth="1"/>
    <col min="14" max="14" width="6.42578125" style="5" customWidth="1"/>
    <col min="15" max="15" width="18.7109375" style="5" customWidth="1"/>
    <col min="16" max="16" width="14" style="6" hidden="1" customWidth="1"/>
    <col min="17" max="16384" width="9.140625" style="6"/>
  </cols>
  <sheetData>
    <row r="1" spans="1:19" s="2" customFormat="1" ht="15.75" customHeight="1" x14ac:dyDescent="0.25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9" s="2" customFormat="1" ht="7.5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9" s="2" customFormat="1" ht="31.5" customHeight="1" x14ac:dyDescent="0.25">
      <c r="A3" s="17" t="s">
        <v>5</v>
      </c>
      <c r="B3" s="106" t="str">
        <f>IF('ITEM 1'!B3="","",'ITEM 1'!B3)</f>
        <v/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8"/>
    </row>
    <row r="4" spans="1:19" s="2" customFormat="1" ht="15" customHeight="1" x14ac:dyDescent="0.25">
      <c r="A4" s="17" t="s">
        <v>6</v>
      </c>
      <c r="B4" s="106" t="str">
        <f>IF('ITEM 1'!B4="","",'ITEM 1'!B4)</f>
        <v/>
      </c>
      <c r="C4" s="107"/>
      <c r="D4" s="107"/>
      <c r="E4" s="107"/>
      <c r="F4" s="107"/>
      <c r="G4" s="108"/>
      <c r="H4" s="102"/>
      <c r="I4" s="103"/>
      <c r="J4" s="103"/>
      <c r="K4" s="103"/>
      <c r="L4" s="103"/>
      <c r="M4" s="103"/>
      <c r="N4" s="103"/>
      <c r="O4" s="103"/>
    </row>
    <row r="5" spans="1:19" s="2" customFormat="1" ht="15" x14ac:dyDescent="0.25">
      <c r="A5" s="17" t="s">
        <v>2</v>
      </c>
      <c r="B5" s="16" t="str">
        <f>IF('ITEM 6'!B5="","",'ITEM 6'!B5+1)</f>
        <v/>
      </c>
      <c r="C5" s="104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9" s="2" customFormat="1" ht="7.5" customHeight="1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9" s="2" customFormat="1" ht="39" customHeight="1" x14ac:dyDescent="0.25">
      <c r="A7" s="68" t="s">
        <v>23</v>
      </c>
      <c r="B7" s="98"/>
      <c r="C7" s="69"/>
      <c r="D7" s="53" t="s">
        <v>33</v>
      </c>
      <c r="E7" s="53" t="s">
        <v>1</v>
      </c>
      <c r="F7" s="53" t="s">
        <v>0</v>
      </c>
      <c r="G7" s="68" t="s">
        <v>12</v>
      </c>
      <c r="H7" s="69"/>
      <c r="I7" s="53" t="s">
        <v>25</v>
      </c>
      <c r="J7" s="53" t="s">
        <v>3</v>
      </c>
      <c r="K7" s="53" t="s">
        <v>17</v>
      </c>
      <c r="L7" s="53" t="s">
        <v>30</v>
      </c>
      <c r="M7" s="68" t="s">
        <v>31</v>
      </c>
      <c r="N7" s="69"/>
      <c r="O7" s="53" t="s">
        <v>4</v>
      </c>
      <c r="P7" s="12" t="s">
        <v>18</v>
      </c>
    </row>
    <row r="8" spans="1:19" s="2" customFormat="1" ht="33.75" customHeight="1" x14ac:dyDescent="0.25">
      <c r="A8" s="96"/>
      <c r="B8" s="96"/>
      <c r="C8" s="96"/>
      <c r="D8" s="60"/>
      <c r="E8" s="61"/>
      <c r="F8" s="60"/>
      <c r="G8" s="62" t="s">
        <v>24</v>
      </c>
      <c r="H8" s="63"/>
      <c r="I8" s="3"/>
      <c r="J8" s="1"/>
      <c r="K8" s="86">
        <f>COUNT(J8:J19)</f>
        <v>0</v>
      </c>
      <c r="L8" s="8" t="str">
        <f>IF($K$8=2,ROUND(AVERAGE(J9),2),IF($K$8=3,ROUND(AVERAGE(J9:J10),2),IF($K$8=4,ROUND(AVERAGE(J9:J11),2),IF($K$8=5,ROUND(AVERAGE(J9:J12),2),IF($K$8=6,ROUND(AVERAGE(J9:J13),2),IF($K$8=7,ROUND(AVERAGE(J9:J14),2),IF($K$8=8,ROUND(AVERAGE(J9:J15),2),IF($K$8=9,ROUND(AVERAGE(J9:J16),2),IF($K$8=10,ROUND(AVERAGE(J9:J17),2),IF($K$8=11,ROUND(AVERAGE(J9:J18),2),IF($K$8=12,ROUND(AVERAGE(J9:J19),2),IF($K$8&lt;3,"",""))))))))))))</f>
        <v/>
      </c>
      <c r="M8" s="64" t="str">
        <f>IF(OR($K$8&lt;2,J8=""),"",(ROUNDDOWN(J8/L8,2)))</f>
        <v/>
      </c>
      <c r="N8" s="65"/>
      <c r="O8" s="9" t="str">
        <f>IF(M8="","",IF(AND(M8&gt;=30%,M8&lt;=100%),"EXEQUÍVEL",IF(AND(M8&gt;100%,M8&lt;=130%),"ACEITÁVEL",IF(AND(M8&gt;0.01%,M8&lt;30%),"INEXEQUÍVEL",IF(M8&gt;130%,"EXCESSIVAMENTE ELEVADO","")))))</f>
        <v/>
      </c>
      <c r="P8" s="1" t="str">
        <f>IF(O8="","",IF(OR(O8="INEXEQUÍVEL",O8="EXCESSIVAMENTE ELEVADO"),"",J8))</f>
        <v/>
      </c>
    </row>
    <row r="9" spans="1:19" s="2" customFormat="1" ht="33.75" customHeight="1" x14ac:dyDescent="0.25">
      <c r="A9" s="96"/>
      <c r="B9" s="96"/>
      <c r="C9" s="96"/>
      <c r="D9" s="60"/>
      <c r="E9" s="61"/>
      <c r="F9" s="60"/>
      <c r="G9" s="62"/>
      <c r="H9" s="63"/>
      <c r="I9" s="3"/>
      <c r="J9" s="1"/>
      <c r="K9" s="87"/>
      <c r="L9" s="8" t="str">
        <f>IF($K$8=2,ROUND(AVERAGE(J8),2),IF($K$8=3,ROUND(AVERAGE(J8,J10),2),IF($K$8=4,ROUND(AVERAGE(J8,J10:J11),2),IF($K$8=5,ROUND(AVERAGE(J8,J10:J12),2),IF($K$8=6,ROUND(AVERAGE(J8,J10:J13),2),IF($K$8=7,ROUND(AVERAGE(J8,J10:J14),2),IF($K$8=8,ROUND(AVERAGE(J8,J10:J15),2),IF($K$8=9,ROUND(AVERAGE(J8,J10:J16),2),IF($K$8=10,ROUND(AVERAGE(J8,J10:J17),2),IF($K$8=11,ROUND(AVERAGE(J8,J10:J18),2),IF($K$8=12,ROUND(AVERAGE(J8,J10:J19),2),IF($K$8&lt;3,"",""))))))))))))</f>
        <v/>
      </c>
      <c r="M9" s="64" t="str">
        <f t="shared" ref="M9:M19" si="0">IF(OR($K$8&lt;2,J9=""),"",(ROUNDDOWN(J9/L9,2)))</f>
        <v/>
      </c>
      <c r="N9" s="65"/>
      <c r="O9" s="9" t="str">
        <f t="shared" ref="O9:O19" si="1">IF(M9="","",IF(AND(M9&gt;=30%,M9&lt;=100%),"EXEQUÍVEL",IF(AND(M9&gt;100%,M9&lt;=130%),"ACEITÁVEL",IF(AND(M9&gt;0.01%,M9&lt;30%),"INEXEQUÍVEL",IF(M9&gt;130%,"EXCESSIVAMENTE ELEVADO","")))))</f>
        <v/>
      </c>
      <c r="P9" s="1" t="str">
        <f t="shared" ref="P9:P19" si="2">IF(O9="","",IF(OR(O9="INEXEQUÍVEL",O9="EXCESSIVAMENTE ELEVADO"),"",J9))</f>
        <v/>
      </c>
    </row>
    <row r="10" spans="1:19" s="2" customFormat="1" ht="33.75" customHeight="1" x14ac:dyDescent="0.25">
      <c r="A10" s="96"/>
      <c r="B10" s="96"/>
      <c r="C10" s="96"/>
      <c r="D10" s="60"/>
      <c r="E10" s="61"/>
      <c r="F10" s="60"/>
      <c r="G10" s="62"/>
      <c r="H10" s="63"/>
      <c r="I10" s="3"/>
      <c r="J10" s="1"/>
      <c r="K10" s="87"/>
      <c r="L10" s="8" t="str">
        <f>IF($K$8=3,ROUND(AVERAGE(J8:J9),2),IF($K$8=4,ROUND(AVERAGE(J8:J9,J11),2),IF($K$8=5,ROUND(AVERAGE(J8:J9,J11:J12),2),IF($K$8=6,ROUND(AVERAGE(J8:J9,J11:J13),2),IF($K$8=7,ROUND(AVERAGE(J8:J9,J11:J14),2),IF($K$8=8,ROUND(AVERAGE(J8:J9,J11:J15),2),IF($K$8=9,ROUND(AVERAGE(J8:J9,J11:J16),2),IF($K$8=10,ROUND(AVERAGE(J8:J9,J11:J17),2),IF($K$8=11,ROUND(AVERAGE(J8:J9,J11:J18),2),IF($K$8=12,ROUND(AVERAGE(J8:J9,J11:J19),2),IF($K$8&lt;3,"","")))))))))))</f>
        <v/>
      </c>
      <c r="M10" s="64" t="str">
        <f t="shared" si="0"/>
        <v/>
      </c>
      <c r="N10" s="65"/>
      <c r="O10" s="9" t="str">
        <f t="shared" si="1"/>
        <v/>
      </c>
      <c r="P10" s="1" t="str">
        <f t="shared" si="2"/>
        <v/>
      </c>
      <c r="S10" s="4"/>
    </row>
    <row r="11" spans="1:19" s="2" customFormat="1" ht="33.75" customHeight="1" x14ac:dyDescent="0.25">
      <c r="A11" s="96"/>
      <c r="B11" s="96"/>
      <c r="C11" s="96"/>
      <c r="D11" s="60"/>
      <c r="E11" s="61"/>
      <c r="F11" s="60"/>
      <c r="G11" s="62"/>
      <c r="H11" s="63"/>
      <c r="I11" s="3"/>
      <c r="J11" s="1"/>
      <c r="K11" s="87"/>
      <c r="L11" s="8" t="str">
        <f>IF($K$8=4,ROUND(AVERAGE(J8:J10),2),IF($K$8=5,ROUND(AVERAGE(J8:J10,J12),2),IF($K$8=6,ROUND(AVERAGE(J8:J10,J12:J13),2),IF($K$8=7,ROUND(AVERAGE(J8:J10,J12:J14),2),IF($K$8=8,ROUND(AVERAGE(J8:J10,J12:J15),2),IF($K$8=9,ROUND(AVERAGE(J8:J10,J12:J16),2),IF($K$8=10,ROUND(AVERAGE(J8:J10,J12:J17),2),IF($K$8=11,ROUND(AVERAGE(J8:J10,J12:J18),2),IF($K$8=12,ROUND(AVERAGE(J8:J10,J12:J19),2),IF($K$8&lt;3,"",""))))))))))</f>
        <v/>
      </c>
      <c r="M11" s="64" t="str">
        <f t="shared" si="0"/>
        <v/>
      </c>
      <c r="N11" s="65"/>
      <c r="O11" s="9" t="str">
        <f t="shared" si="1"/>
        <v/>
      </c>
      <c r="P11" s="1" t="str">
        <f t="shared" si="2"/>
        <v/>
      </c>
    </row>
    <row r="12" spans="1:19" s="2" customFormat="1" ht="33.75" customHeight="1" x14ac:dyDescent="0.25">
      <c r="A12" s="96"/>
      <c r="B12" s="96"/>
      <c r="C12" s="96"/>
      <c r="D12" s="60"/>
      <c r="E12" s="61"/>
      <c r="F12" s="60"/>
      <c r="G12" s="62"/>
      <c r="H12" s="63"/>
      <c r="I12" s="3"/>
      <c r="J12" s="1"/>
      <c r="K12" s="87"/>
      <c r="L12" s="8" t="str">
        <f>IF($K$8=5,ROUND(AVERAGE(J8:J11),2),IF($K$8=6,ROUND(AVERAGE(J8:J11,J13),2),IF($K$8=7,ROUND(AVERAGE(J8:J11,J13:J14),2),IF($K$8=8,ROUND(AVERAGE(J8:J11,J13:J15),2),IF($K$8=9,ROUND(AVERAGE(J8:J11,J13:J16),2),IF($K$8=10,ROUND(AVERAGE(J8:J11,J13:J17),2),IF($K$8=11,ROUND(AVERAGE(J8:J11,J13:J18),2),IF($K$8=12,ROUND(AVERAGE(J8:J11,J13:J19),2),IF($K$8&lt;3,"","")))))))))</f>
        <v/>
      </c>
      <c r="M12" s="64" t="str">
        <f t="shared" si="0"/>
        <v/>
      </c>
      <c r="N12" s="65"/>
      <c r="O12" s="9" t="str">
        <f t="shared" si="1"/>
        <v/>
      </c>
      <c r="P12" s="1" t="str">
        <f t="shared" si="2"/>
        <v/>
      </c>
    </row>
    <row r="13" spans="1:19" s="2" customFormat="1" ht="33.75" customHeight="1" x14ac:dyDescent="0.25">
      <c r="A13" s="96"/>
      <c r="B13" s="96"/>
      <c r="C13" s="96"/>
      <c r="D13" s="60"/>
      <c r="E13" s="61"/>
      <c r="F13" s="60"/>
      <c r="G13" s="62"/>
      <c r="H13" s="63"/>
      <c r="I13" s="3"/>
      <c r="J13" s="1"/>
      <c r="K13" s="87"/>
      <c r="L13" s="8" t="str">
        <f>IF($K$8=6,ROUND(AVERAGE(J8:J12),2),IF($K$8=7,ROUND(AVERAGE(J8:J12,J14),2),IF($K$8=8,ROUND(AVERAGE(J8:J12,J14:J15),2),IF($K$8=9,ROUND(AVERAGE(J8:J12,J14:J16),2),IF($K$8=10,ROUND(AVERAGE(J8:J12,J14:J17),2),IF($K$8=11,ROUND(AVERAGE(J8:J12,J14:J18),2),IF($K$8=12,ROUND(AVERAGE(J8:J12,J14:J19),2),IF($K$8&lt;3,"",""))))))))</f>
        <v/>
      </c>
      <c r="M13" s="64" t="str">
        <f t="shared" si="0"/>
        <v/>
      </c>
      <c r="N13" s="65"/>
      <c r="O13" s="9" t="str">
        <f t="shared" si="1"/>
        <v/>
      </c>
      <c r="P13" s="1" t="str">
        <f t="shared" si="2"/>
        <v/>
      </c>
    </row>
    <row r="14" spans="1:19" s="2" customFormat="1" ht="33.75" customHeight="1" x14ac:dyDescent="0.25">
      <c r="A14" s="96"/>
      <c r="B14" s="96"/>
      <c r="C14" s="96"/>
      <c r="D14" s="60"/>
      <c r="E14" s="61"/>
      <c r="F14" s="60"/>
      <c r="G14" s="62"/>
      <c r="H14" s="63"/>
      <c r="I14" s="3"/>
      <c r="J14" s="1"/>
      <c r="K14" s="87"/>
      <c r="L14" s="8" t="str">
        <f>IF($K$8=7,ROUND(AVERAGE(J8:J13),2),IF($K$8=8,ROUND(AVERAGE(J8:J13,J15),2),IF($K$8=9,ROUND(AVERAGE(J8:J13,J16),2),IF($K$8=10,ROUND(AVERAGE(J8:J13,J17),2),IF($K$8=11,ROUND(AVERAGE(J8:J13,J15:J18),2),IF($K$8=12,ROUND(AVERAGE(J8:J13,J15:J19),2),IF($K$8&lt;3,"","")))))))</f>
        <v/>
      </c>
      <c r="M14" s="64" t="str">
        <f t="shared" si="0"/>
        <v/>
      </c>
      <c r="N14" s="65"/>
      <c r="O14" s="9" t="str">
        <f t="shared" si="1"/>
        <v/>
      </c>
      <c r="P14" s="1" t="str">
        <f t="shared" si="2"/>
        <v/>
      </c>
    </row>
    <row r="15" spans="1:19" s="2" customFormat="1" ht="33.75" customHeight="1" x14ac:dyDescent="0.25">
      <c r="A15" s="96"/>
      <c r="B15" s="96"/>
      <c r="C15" s="96"/>
      <c r="D15" s="60"/>
      <c r="E15" s="61"/>
      <c r="F15" s="60"/>
      <c r="G15" s="62"/>
      <c r="H15" s="63"/>
      <c r="I15" s="3"/>
      <c r="J15" s="1"/>
      <c r="K15" s="87"/>
      <c r="L15" s="8" t="str">
        <f>IF($K$8=8,ROUND(AVERAGE(J8:J14),2),IF($K$8=9,ROUND(AVERAGE(J8:J14,J16,J17),2),IF($K$8=10,ROUND(AVERAGE(J8:J14,J16:J17),2),IF($K$8=11,ROUND(AVERAGE(J8:J14,J16:J18),2),IF($K$8=12,ROUND(AVERAGE(J8:J14,J16:J19),2),IF($K$8&lt;3,"",""))))))</f>
        <v/>
      </c>
      <c r="M15" s="64" t="str">
        <f t="shared" si="0"/>
        <v/>
      </c>
      <c r="N15" s="65"/>
      <c r="O15" s="9" t="str">
        <f t="shared" si="1"/>
        <v/>
      </c>
      <c r="P15" s="1" t="str">
        <f t="shared" si="2"/>
        <v/>
      </c>
    </row>
    <row r="16" spans="1:19" s="2" customFormat="1" ht="33.75" customHeight="1" x14ac:dyDescent="0.25">
      <c r="A16" s="96"/>
      <c r="B16" s="96"/>
      <c r="C16" s="96"/>
      <c r="D16" s="60"/>
      <c r="E16" s="61"/>
      <c r="F16" s="60"/>
      <c r="G16" s="62"/>
      <c r="H16" s="63"/>
      <c r="I16" s="3"/>
      <c r="J16" s="1"/>
      <c r="K16" s="87"/>
      <c r="L16" s="8" t="str">
        <f>IF($K$8=9,ROUND(AVERAGE(J8:J15),2),IF($K$8=10,ROUND(AVERAGE(J8:J15,J17),2),IF($K$8=11,ROUND(AVERAGE(J8:J15,J17:J18),2),IF($K$8=12,ROUND(AVERAGE(J8:J15,J17:J19),2),IF($K$8&lt;3,"","")))))</f>
        <v/>
      </c>
      <c r="M16" s="64" t="str">
        <f t="shared" si="0"/>
        <v/>
      </c>
      <c r="N16" s="65"/>
      <c r="O16" s="9" t="str">
        <f t="shared" si="1"/>
        <v/>
      </c>
      <c r="P16" s="1" t="str">
        <f t="shared" si="2"/>
        <v/>
      </c>
    </row>
    <row r="17" spans="1:16" s="2" customFormat="1" ht="33.75" customHeight="1" x14ac:dyDescent="0.25">
      <c r="A17" s="96"/>
      <c r="B17" s="96"/>
      <c r="C17" s="96"/>
      <c r="D17" s="60"/>
      <c r="E17" s="61"/>
      <c r="F17" s="60"/>
      <c r="G17" s="62"/>
      <c r="H17" s="63"/>
      <c r="I17" s="3"/>
      <c r="J17" s="1"/>
      <c r="K17" s="87"/>
      <c r="L17" s="8" t="str">
        <f>IF($K$8=10,ROUND(AVERAGE(J8:J16),2),IF($K$8=11,ROUND(AVERAGE(J8:J16,J18),2),IF($K$8=12,ROUND(AVERAGE(J8:J16,J18:J19),2),IF($K$8&lt;3,"",""))))</f>
        <v/>
      </c>
      <c r="M17" s="64" t="str">
        <f t="shared" si="0"/>
        <v/>
      </c>
      <c r="N17" s="65"/>
      <c r="O17" s="9" t="str">
        <f t="shared" si="1"/>
        <v/>
      </c>
      <c r="P17" s="1" t="str">
        <f t="shared" si="2"/>
        <v/>
      </c>
    </row>
    <row r="18" spans="1:16" s="2" customFormat="1" ht="33.75" customHeight="1" x14ac:dyDescent="0.25">
      <c r="A18" s="96"/>
      <c r="B18" s="96"/>
      <c r="C18" s="96"/>
      <c r="D18" s="60"/>
      <c r="E18" s="61"/>
      <c r="F18" s="60"/>
      <c r="G18" s="62"/>
      <c r="H18" s="63"/>
      <c r="I18" s="3"/>
      <c r="J18" s="1"/>
      <c r="K18" s="87"/>
      <c r="L18" s="8" t="str">
        <f>IF($K$8=11,ROUND(AVERAGE(J8:J17),2),IF($K$8=12,ROUND(AVERAGE(J8:J17,J19),2),IF($K$8&lt;3,"","")))</f>
        <v/>
      </c>
      <c r="M18" s="64" t="str">
        <f t="shared" si="0"/>
        <v/>
      </c>
      <c r="N18" s="65"/>
      <c r="O18" s="9" t="str">
        <f t="shared" si="1"/>
        <v/>
      </c>
      <c r="P18" s="1" t="str">
        <f t="shared" si="2"/>
        <v/>
      </c>
    </row>
    <row r="19" spans="1:16" s="2" customFormat="1" ht="33.75" customHeight="1" x14ac:dyDescent="0.25">
      <c r="A19" s="96"/>
      <c r="B19" s="96"/>
      <c r="C19" s="96"/>
      <c r="D19" s="60"/>
      <c r="E19" s="61"/>
      <c r="F19" s="60"/>
      <c r="G19" s="62"/>
      <c r="H19" s="63"/>
      <c r="I19" s="3"/>
      <c r="J19" s="1"/>
      <c r="K19" s="88"/>
      <c r="L19" s="8" t="str">
        <f>IF($K$8=12,ROUND(AVERAGE(J8:J18),2),IF($K$8&lt;3,"",""))</f>
        <v/>
      </c>
      <c r="M19" s="64" t="str">
        <f t="shared" si="0"/>
        <v/>
      </c>
      <c r="N19" s="65"/>
      <c r="O19" s="9" t="str">
        <f t="shared" si="1"/>
        <v/>
      </c>
      <c r="P19" s="1" t="str">
        <f t="shared" si="2"/>
        <v/>
      </c>
    </row>
    <row r="20" spans="1:16" s="2" customFormat="1" ht="7.5" customHeight="1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  <row r="21" spans="1:16" s="2" customFormat="1" ht="22.5" customHeight="1" x14ac:dyDescent="0.25">
      <c r="A21" s="92" t="s">
        <v>36</v>
      </c>
      <c r="B21" s="92"/>
      <c r="C21" s="92"/>
      <c r="D21" s="92"/>
      <c r="E21" s="92"/>
      <c r="F21" s="92"/>
      <c r="G21" s="56"/>
      <c r="H21" s="67"/>
      <c r="I21" s="67"/>
      <c r="J21" s="67"/>
      <c r="K21" s="67"/>
      <c r="L21" s="67"/>
      <c r="M21" s="68" t="s">
        <v>21</v>
      </c>
      <c r="N21" s="69"/>
      <c r="O21" s="14" t="str">
        <f>IF($P$21=0,"",$P$21)</f>
        <v/>
      </c>
      <c r="P21" s="13">
        <f>COUNT(P8:P19)</f>
        <v>0</v>
      </c>
    </row>
    <row r="22" spans="1:16" s="2" customFormat="1" ht="22.5" customHeight="1" x14ac:dyDescent="0.25">
      <c r="A22" s="90" t="s">
        <v>20</v>
      </c>
      <c r="B22" s="90"/>
      <c r="C22" s="90"/>
      <c r="D22" s="90"/>
      <c r="E22" s="90"/>
      <c r="F22" s="90"/>
      <c r="G22" s="56"/>
      <c r="H22" s="67"/>
      <c r="I22" s="67"/>
      <c r="J22" s="67"/>
      <c r="K22" s="67"/>
      <c r="L22" s="67"/>
      <c r="M22" s="66"/>
      <c r="N22" s="66"/>
      <c r="O22" s="66"/>
    </row>
    <row r="23" spans="1:16" s="2" customFormat="1" ht="22.5" customHeight="1" x14ac:dyDescent="0.25">
      <c r="A23" s="90"/>
      <c r="B23" s="90"/>
      <c r="C23" s="90"/>
      <c r="D23" s="90"/>
      <c r="E23" s="90"/>
      <c r="F23" s="90"/>
      <c r="G23" s="54" t="str">
        <f>IF(OR($J$8="",$P$21&gt;=3),"","NECESSÁRIO JUSTIFICAR NOS AUTOS A DETERMINAÇÃO DE PREÇO ESTIMADO COM BASE EM MENOS DE 3 (TRÊS) PREÇOS VÁLIDOS (Art. 6º, § 5º da IN SEGES/ME nº 65/2021)")</f>
        <v/>
      </c>
      <c r="H23" s="55"/>
      <c r="I23" s="55"/>
      <c r="J23" s="55"/>
      <c r="K23" s="55"/>
      <c r="L23" s="55"/>
      <c r="M23" s="55"/>
      <c r="N23" s="55"/>
      <c r="O23" s="55"/>
    </row>
    <row r="24" spans="1:16" s="2" customFormat="1" ht="22.5" customHeight="1" x14ac:dyDescent="0.25">
      <c r="A24" s="90"/>
      <c r="B24" s="90"/>
      <c r="C24" s="90"/>
      <c r="D24" s="90"/>
      <c r="E24" s="90"/>
      <c r="F24" s="90"/>
      <c r="G24" s="56"/>
      <c r="H24" s="73"/>
      <c r="I24" s="71"/>
      <c r="J24" s="71"/>
      <c r="K24" s="71"/>
      <c r="L24" s="71"/>
      <c r="M24" s="71"/>
      <c r="N24" s="71"/>
      <c r="O24" s="71"/>
    </row>
    <row r="25" spans="1:16" s="2" customFormat="1" ht="11.25" customHeight="1" x14ac:dyDescent="0.25">
      <c r="A25" s="90"/>
      <c r="B25" s="90"/>
      <c r="C25" s="90"/>
      <c r="D25" s="90"/>
      <c r="E25" s="90"/>
      <c r="F25" s="90"/>
      <c r="G25" s="56"/>
      <c r="H25" s="73"/>
      <c r="I25" s="71"/>
      <c r="J25" s="71"/>
      <c r="K25" s="71"/>
      <c r="L25" s="71"/>
      <c r="M25" s="71"/>
      <c r="N25" s="71"/>
      <c r="O25" s="71"/>
    </row>
    <row r="26" spans="1:16" s="2" customFormat="1" ht="11.25" customHeight="1" x14ac:dyDescent="0.25">
      <c r="A26" s="74" t="s">
        <v>32</v>
      </c>
      <c r="B26" s="75"/>
      <c r="C26" s="75"/>
      <c r="D26" s="75"/>
      <c r="E26" s="75"/>
      <c r="F26" s="76"/>
      <c r="G26" s="56"/>
      <c r="H26" s="73"/>
      <c r="I26" s="71"/>
      <c r="J26" s="71"/>
      <c r="K26" s="71"/>
      <c r="L26" s="71"/>
      <c r="M26" s="71"/>
      <c r="N26" s="71"/>
      <c r="O26" s="71"/>
    </row>
    <row r="27" spans="1:16" s="2" customFormat="1" ht="11.25" customHeight="1" x14ac:dyDescent="0.25">
      <c r="A27" s="77"/>
      <c r="B27" s="78"/>
      <c r="C27" s="78"/>
      <c r="D27" s="78"/>
      <c r="E27" s="78"/>
      <c r="F27" s="79"/>
      <c r="G27" s="56"/>
      <c r="H27" s="73"/>
      <c r="I27" s="72"/>
      <c r="J27" s="72"/>
      <c r="K27" s="72"/>
      <c r="L27" s="72"/>
      <c r="M27" s="72"/>
      <c r="N27" s="72"/>
      <c r="O27" s="72"/>
    </row>
    <row r="28" spans="1:16" ht="18.75" customHeight="1" x14ac:dyDescent="0.2">
      <c r="A28" s="85" t="s">
        <v>13</v>
      </c>
      <c r="B28" s="85"/>
      <c r="C28" s="85"/>
      <c r="D28" s="85"/>
      <c r="E28" s="85"/>
      <c r="F28" s="11" t="str">
        <f>IF($P$21&lt;2,"",_xlfn.STDEV.S(P8:P19)/ROUND(AVERAGE(P8:P19),2))</f>
        <v/>
      </c>
      <c r="G28" s="56"/>
      <c r="H28" s="73"/>
      <c r="I28" s="81" t="s">
        <v>27</v>
      </c>
      <c r="J28" s="82"/>
      <c r="K28" s="82"/>
      <c r="L28" s="82"/>
      <c r="M28" s="82"/>
      <c r="N28" s="82"/>
      <c r="O28" s="83"/>
    </row>
    <row r="29" spans="1:16" ht="18.75" customHeight="1" x14ac:dyDescent="0.2">
      <c r="A29" s="85" t="s">
        <v>19</v>
      </c>
      <c r="B29" s="85"/>
      <c r="C29" s="85"/>
      <c r="D29" s="85"/>
      <c r="E29" s="85"/>
      <c r="F29" s="10" t="str">
        <f>IF($P$21=0,"",SMALL(P8:P19,1))</f>
        <v/>
      </c>
      <c r="G29" s="56"/>
      <c r="H29" s="73"/>
      <c r="I29" s="52" t="s">
        <v>28</v>
      </c>
      <c r="J29" s="57"/>
      <c r="K29" s="58"/>
      <c r="L29" s="58"/>
      <c r="M29" s="59"/>
      <c r="N29" s="18" t="s">
        <v>11</v>
      </c>
      <c r="O29" s="51"/>
    </row>
    <row r="30" spans="1:16" ht="18.75" customHeight="1" x14ac:dyDescent="0.2">
      <c r="A30" s="85" t="s">
        <v>14</v>
      </c>
      <c r="B30" s="85"/>
      <c r="C30" s="85"/>
      <c r="D30" s="85"/>
      <c r="E30" s="85"/>
      <c r="F30" s="10" t="str">
        <f>IF($F$28="","",ROUND(AVERAGE(P8:P19),2))</f>
        <v/>
      </c>
      <c r="G30" s="56"/>
      <c r="H30" s="73"/>
      <c r="I30" s="52" t="s">
        <v>28</v>
      </c>
      <c r="J30" s="57"/>
      <c r="K30" s="58"/>
      <c r="L30" s="58"/>
      <c r="M30" s="59"/>
      <c r="N30" s="18" t="s">
        <v>11</v>
      </c>
      <c r="O30" s="51"/>
    </row>
    <row r="31" spans="1:16" ht="18.75" customHeight="1" x14ac:dyDescent="0.2">
      <c r="A31" s="85" t="s">
        <v>15</v>
      </c>
      <c r="B31" s="85"/>
      <c r="C31" s="85"/>
      <c r="D31" s="85"/>
      <c r="E31" s="85"/>
      <c r="F31" s="10" t="str">
        <f>IF($F$28="","",ROUND(MEDIAN(P8:P19),2))</f>
        <v/>
      </c>
      <c r="G31" s="56"/>
      <c r="H31" s="73"/>
      <c r="I31" s="52" t="s">
        <v>28</v>
      </c>
      <c r="J31" s="57"/>
      <c r="K31" s="58"/>
      <c r="L31" s="58"/>
      <c r="M31" s="59"/>
      <c r="N31" s="18" t="s">
        <v>11</v>
      </c>
      <c r="O31" s="51"/>
    </row>
    <row r="32" spans="1:16" ht="67.5" customHeight="1" x14ac:dyDescent="0.2">
      <c r="A32" s="80" t="s">
        <v>22</v>
      </c>
      <c r="B32" s="80"/>
      <c r="C32" s="80"/>
      <c r="D32" s="80"/>
      <c r="E32" s="80"/>
      <c r="F32" s="80"/>
      <c r="G32" s="56"/>
      <c r="H32" s="73"/>
      <c r="I32" s="94"/>
      <c r="J32" s="94"/>
      <c r="K32" s="94"/>
      <c r="L32" s="94"/>
      <c r="M32" s="94"/>
      <c r="N32" s="94"/>
      <c r="O32" s="94"/>
    </row>
    <row r="33" spans="1:15" ht="18.75" customHeight="1" x14ac:dyDescent="0.2">
      <c r="A33" s="93" t="s">
        <v>26</v>
      </c>
      <c r="B33" s="93"/>
      <c r="C33" s="93"/>
      <c r="D33" s="93"/>
      <c r="E33" s="93"/>
      <c r="F33" s="10" t="str">
        <f>IF($F$28&lt;=1%,$F$29,IF(AND($F$28&gt;1%,$F$28&lt;=25%),$F$30,$F$31))</f>
        <v/>
      </c>
      <c r="G33" s="56"/>
      <c r="H33" s="73"/>
      <c r="I33" s="95"/>
      <c r="J33" s="95"/>
      <c r="K33" s="95"/>
      <c r="L33" s="95"/>
      <c r="M33" s="95"/>
      <c r="N33" s="95"/>
      <c r="O33" s="95"/>
    </row>
    <row r="34" spans="1:15" ht="7.5" customHeight="1" x14ac:dyDescent="0.2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</row>
    <row r="35" spans="1:15" s="7" customFormat="1" ht="15" customHeight="1" x14ac:dyDescent="0.2">
      <c r="A35" s="91" t="s">
        <v>35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1:15" ht="7.5" customHeight="1" x14ac:dyDescent="0.2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5" s="5" customFormat="1" ht="90" customHeight="1" x14ac:dyDescent="0.25">
      <c r="A37" s="89" t="s">
        <v>34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</sheetData>
  <sheetProtection algorithmName="SHA-512" hashValue="7Xpi96XMSWtGe8F1mIrr2otVEKxGSHnFhCL5Uelg6FHYMIyLKLpjT/APr0wN9ywEdkHdEC6PYcQeIJ4eN9lNgw==" saltValue="B/Tx2hVpz14FJWM2oMDA+g==" spinCount="100000" sheet="1" objects="1" scenarios="1"/>
  <mergeCells count="65">
    <mergeCell ref="C5:O5"/>
    <mergeCell ref="A1:O1"/>
    <mergeCell ref="A2:O2"/>
    <mergeCell ref="B3:O3"/>
    <mergeCell ref="B4:G4"/>
    <mergeCell ref="H4:O4"/>
    <mergeCell ref="A6:O6"/>
    <mergeCell ref="A7:C7"/>
    <mergeCell ref="G7:H7"/>
    <mergeCell ref="M7:N7"/>
    <mergeCell ref="A8:C19"/>
    <mergeCell ref="D8:D19"/>
    <mergeCell ref="E8:E19"/>
    <mergeCell ref="F8:F19"/>
    <mergeCell ref="G8:H8"/>
    <mergeCell ref="K8:K19"/>
    <mergeCell ref="M8:N8"/>
    <mergeCell ref="G9:H9"/>
    <mergeCell ref="M9:N9"/>
    <mergeCell ref="G10:H10"/>
    <mergeCell ref="M10:N10"/>
    <mergeCell ref="G12:H12"/>
    <mergeCell ref="M12:N12"/>
    <mergeCell ref="G13:H13"/>
    <mergeCell ref="M13:N13"/>
    <mergeCell ref="G11:H11"/>
    <mergeCell ref="M11:N11"/>
    <mergeCell ref="G14:H14"/>
    <mergeCell ref="M14:N14"/>
    <mergeCell ref="G15:H15"/>
    <mergeCell ref="M15:N15"/>
    <mergeCell ref="G16:H16"/>
    <mergeCell ref="M16:N16"/>
    <mergeCell ref="G17:H17"/>
    <mergeCell ref="M17:N17"/>
    <mergeCell ref="A21:F21"/>
    <mergeCell ref="G21:L22"/>
    <mergeCell ref="M21:N21"/>
    <mergeCell ref="A22:F25"/>
    <mergeCell ref="M22:O22"/>
    <mergeCell ref="G18:H18"/>
    <mergeCell ref="M18:N18"/>
    <mergeCell ref="G19:H19"/>
    <mergeCell ref="M19:N19"/>
    <mergeCell ref="A20:O20"/>
    <mergeCell ref="G23:O23"/>
    <mergeCell ref="G24:G33"/>
    <mergeCell ref="H24:H33"/>
    <mergeCell ref="I24:O27"/>
    <mergeCell ref="A26:F27"/>
    <mergeCell ref="A28:E28"/>
    <mergeCell ref="I28:O28"/>
    <mergeCell ref="A29:E29"/>
    <mergeCell ref="J29:M29"/>
    <mergeCell ref="A30:E30"/>
    <mergeCell ref="A34:O34"/>
    <mergeCell ref="A35:O35"/>
    <mergeCell ref="A36:O36"/>
    <mergeCell ref="A37:O37"/>
    <mergeCell ref="J30:M30"/>
    <mergeCell ref="A31:E31"/>
    <mergeCell ref="J31:M31"/>
    <mergeCell ref="A32:F32"/>
    <mergeCell ref="I32:O33"/>
    <mergeCell ref="A33:E33"/>
  </mergeCells>
  <conditionalFormatting sqref="O8:O19">
    <cfRule type="cellIs" dxfId="94" priority="3" operator="equal">
      <formula>"INEXEQUÍVEL"</formula>
    </cfRule>
    <cfRule type="cellIs" dxfId="93" priority="4" operator="equal">
      <formula>"EXCESSIVAMENTE ELEVADO"</formula>
    </cfRule>
    <cfRule type="cellIs" dxfId="92" priority="5" operator="equal">
      <formula>"EXEQUÍVEL"</formula>
    </cfRule>
    <cfRule type="cellIs" dxfId="91" priority="6" operator="equal">
      <formula>"ACEITÁVEL"</formula>
    </cfRule>
  </conditionalFormatting>
  <conditionalFormatting sqref="O21">
    <cfRule type="iconSet" priority="2">
      <iconSet iconSet="3Symbols2">
        <cfvo type="percent" val="0"/>
        <cfvo type="num" val="1"/>
        <cfvo type="num" val="3"/>
      </iconSet>
    </cfRule>
  </conditionalFormatting>
  <conditionalFormatting sqref="G23">
    <cfRule type="containsText" dxfId="90" priority="1" operator="containsText" text="NECESSÁRIO JUSTIFICAR NOS AUTOS A DETERMINAÇÃO DE PREÇO ESTIMADO COM BASE EM MENOS DE 3 (TRÊS) PREÇOS VÁLIDOS (Art. 6º, § 5º da IN SEGES/ME nº 65/2021)">
      <formula>NOT(ISERROR(SEARCH("NECESSÁRIO JUSTIFICAR NOS AUTOS A DETERMINAÇÃO DE PREÇO ESTIMADO COM BASE EM MENOS DE 3 (TRÊS) PREÇOS VÁLIDOS (Art. 6º, § 5º da IN SEGES/ME nº 65/2021)",G23)))</formula>
    </cfRule>
  </conditionalFormatting>
  <printOptions horizontalCentered="1"/>
  <pageMargins left="0.39370078740157483" right="0.39370078740157483" top="0.74803149606299213" bottom="0.55118110236220474" header="0.31496062992125984" footer="0.31496062992125984"/>
  <pageSetup paperSize="9" scale="60" orientation="landscape" r:id="rId1"/>
  <headerFooter>
    <oddHeader>&amp;L&amp;G&amp;C&amp;"Spranq eco sans,Negrito"&amp;10SERVIÇO PÚBLICO FEDERAL
UNIVERSIDADE FEDERAL DO SUL E SUDESTE DO PARÁ&amp;"-,Regular"&amp;11
&amp;"Spranq eco sans,Regular"&amp;10Emitido em &amp;D às &amp;T&amp;R&amp;G</oddHeader>
    <oddFooter>&amp;L&amp;"Spranq eco sans,Regular"&amp;8Diretoria de Compras, Contratos e Convênios (DCO/PROAD) – Setor de Contratações
Modelo de Mapa de Avaliação de Preços: Serviços
Atualização: dezembro/2022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DA9CD-031E-4769-B83D-38BFC960DBBD}">
  <dimension ref="A1:S37"/>
  <sheetViews>
    <sheetView showGridLines="0" zoomScaleNormal="100" zoomScaleSheetLayoutView="100" workbookViewId="0">
      <selection sqref="A1:O1"/>
    </sheetView>
  </sheetViews>
  <sheetFormatPr defaultRowHeight="11.25" x14ac:dyDescent="0.2"/>
  <cols>
    <col min="1" max="1" width="15" style="6" customWidth="1"/>
    <col min="2" max="2" width="6.7109375" style="6" customWidth="1"/>
    <col min="3" max="3" width="14.28515625" style="6" customWidth="1"/>
    <col min="4" max="4" width="8.7109375" style="5" customWidth="1"/>
    <col min="5" max="5" width="10.7109375" style="5" customWidth="1"/>
    <col min="6" max="6" width="16.7109375" style="5" customWidth="1"/>
    <col min="7" max="7" width="12.5703125" style="5" customWidth="1"/>
    <col min="8" max="8" width="63.7109375" style="5" customWidth="1"/>
    <col min="9" max="9" width="12.42578125" style="5" customWidth="1"/>
    <col min="10" max="10" width="14.140625" style="5" customWidth="1"/>
    <col min="11" max="11" width="12.140625" style="5" hidden="1" customWidth="1"/>
    <col min="12" max="12" width="19.28515625" style="5" customWidth="1"/>
    <col min="13" max="13" width="12.140625" style="5" customWidth="1"/>
    <col min="14" max="14" width="6.42578125" style="5" customWidth="1"/>
    <col min="15" max="15" width="18.7109375" style="5" customWidth="1"/>
    <col min="16" max="16" width="14" style="6" hidden="1" customWidth="1"/>
    <col min="17" max="16384" width="9.140625" style="6"/>
  </cols>
  <sheetData>
    <row r="1" spans="1:19" s="2" customFormat="1" ht="15.75" customHeight="1" x14ac:dyDescent="0.25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9" s="2" customFormat="1" ht="7.5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9" s="2" customFormat="1" ht="31.5" customHeight="1" x14ac:dyDescent="0.25">
      <c r="A3" s="17" t="s">
        <v>5</v>
      </c>
      <c r="B3" s="106" t="str">
        <f>IF('ITEM 1'!B3="","",'ITEM 1'!B3)</f>
        <v/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8"/>
    </row>
    <row r="4" spans="1:19" s="2" customFormat="1" ht="15" customHeight="1" x14ac:dyDescent="0.25">
      <c r="A4" s="17" t="s">
        <v>6</v>
      </c>
      <c r="B4" s="106" t="str">
        <f>IF('ITEM 1'!B4="","",'ITEM 1'!B4)</f>
        <v/>
      </c>
      <c r="C4" s="107"/>
      <c r="D4" s="107"/>
      <c r="E4" s="107"/>
      <c r="F4" s="107"/>
      <c r="G4" s="108"/>
      <c r="H4" s="102"/>
      <c r="I4" s="103"/>
      <c r="J4" s="103"/>
      <c r="K4" s="103"/>
      <c r="L4" s="103"/>
      <c r="M4" s="103"/>
      <c r="N4" s="103"/>
      <c r="O4" s="103"/>
    </row>
    <row r="5" spans="1:19" s="2" customFormat="1" ht="15" x14ac:dyDescent="0.25">
      <c r="A5" s="17" t="s">
        <v>2</v>
      </c>
      <c r="B5" s="16" t="str">
        <f>IF('ITEM 7'!B5="","",'ITEM 7'!B5+1)</f>
        <v/>
      </c>
      <c r="C5" s="104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9" s="2" customFormat="1" ht="7.5" customHeight="1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9" s="2" customFormat="1" ht="39" customHeight="1" x14ac:dyDescent="0.25">
      <c r="A7" s="68" t="s">
        <v>23</v>
      </c>
      <c r="B7" s="98"/>
      <c r="C7" s="69"/>
      <c r="D7" s="53" t="s">
        <v>33</v>
      </c>
      <c r="E7" s="53" t="s">
        <v>1</v>
      </c>
      <c r="F7" s="53" t="s">
        <v>0</v>
      </c>
      <c r="G7" s="68" t="s">
        <v>12</v>
      </c>
      <c r="H7" s="69"/>
      <c r="I7" s="53" t="s">
        <v>25</v>
      </c>
      <c r="J7" s="53" t="s">
        <v>3</v>
      </c>
      <c r="K7" s="53" t="s">
        <v>17</v>
      </c>
      <c r="L7" s="53" t="s">
        <v>30</v>
      </c>
      <c r="M7" s="68" t="s">
        <v>31</v>
      </c>
      <c r="N7" s="69"/>
      <c r="O7" s="53" t="s">
        <v>4</v>
      </c>
      <c r="P7" s="12" t="s">
        <v>18</v>
      </c>
    </row>
    <row r="8" spans="1:19" s="2" customFormat="1" ht="33.75" customHeight="1" x14ac:dyDescent="0.25">
      <c r="A8" s="96"/>
      <c r="B8" s="96"/>
      <c r="C8" s="96"/>
      <c r="D8" s="60"/>
      <c r="E8" s="61"/>
      <c r="F8" s="60"/>
      <c r="G8" s="62" t="s">
        <v>24</v>
      </c>
      <c r="H8" s="63"/>
      <c r="I8" s="3"/>
      <c r="J8" s="1"/>
      <c r="K8" s="86">
        <f>COUNT(J8:J19)</f>
        <v>0</v>
      </c>
      <c r="L8" s="8" t="str">
        <f>IF($K$8=2,ROUND(AVERAGE(J9),2),IF($K$8=3,ROUND(AVERAGE(J9:J10),2),IF($K$8=4,ROUND(AVERAGE(J9:J11),2),IF($K$8=5,ROUND(AVERAGE(J9:J12),2),IF($K$8=6,ROUND(AVERAGE(J9:J13),2),IF($K$8=7,ROUND(AVERAGE(J9:J14),2),IF($K$8=8,ROUND(AVERAGE(J9:J15),2),IF($K$8=9,ROUND(AVERAGE(J9:J16),2),IF($K$8=10,ROUND(AVERAGE(J9:J17),2),IF($K$8=11,ROUND(AVERAGE(J9:J18),2),IF($K$8=12,ROUND(AVERAGE(J9:J19),2),IF($K$8&lt;3,"",""))))))))))))</f>
        <v/>
      </c>
      <c r="M8" s="64" t="str">
        <f>IF(OR($K$8&lt;2,J8=""),"",(ROUNDDOWN(J8/L8,2)))</f>
        <v/>
      </c>
      <c r="N8" s="65"/>
      <c r="O8" s="9" t="str">
        <f>IF(M8="","",IF(AND(M8&gt;=30%,M8&lt;=100%),"EXEQUÍVEL",IF(AND(M8&gt;100%,M8&lt;=130%),"ACEITÁVEL",IF(AND(M8&gt;0.01%,M8&lt;30%),"INEXEQUÍVEL",IF(M8&gt;130%,"EXCESSIVAMENTE ELEVADO","")))))</f>
        <v/>
      </c>
      <c r="P8" s="1" t="str">
        <f>IF(O8="","",IF(OR(O8="INEXEQUÍVEL",O8="EXCESSIVAMENTE ELEVADO"),"",J8))</f>
        <v/>
      </c>
    </row>
    <row r="9" spans="1:19" s="2" customFormat="1" ht="33.75" customHeight="1" x14ac:dyDescent="0.25">
      <c r="A9" s="96"/>
      <c r="B9" s="96"/>
      <c r="C9" s="96"/>
      <c r="D9" s="60"/>
      <c r="E9" s="61"/>
      <c r="F9" s="60"/>
      <c r="G9" s="62"/>
      <c r="H9" s="63"/>
      <c r="I9" s="3"/>
      <c r="J9" s="1"/>
      <c r="K9" s="87"/>
      <c r="L9" s="8" t="str">
        <f>IF($K$8=2,ROUND(AVERAGE(J8),2),IF($K$8=3,ROUND(AVERAGE(J8,J10),2),IF($K$8=4,ROUND(AVERAGE(J8,J10:J11),2),IF($K$8=5,ROUND(AVERAGE(J8,J10:J12),2),IF($K$8=6,ROUND(AVERAGE(J8,J10:J13),2),IF($K$8=7,ROUND(AVERAGE(J8,J10:J14),2),IF($K$8=8,ROUND(AVERAGE(J8,J10:J15),2),IF($K$8=9,ROUND(AVERAGE(J8,J10:J16),2),IF($K$8=10,ROUND(AVERAGE(J8,J10:J17),2),IF($K$8=11,ROUND(AVERAGE(J8,J10:J18),2),IF($K$8=12,ROUND(AVERAGE(J8,J10:J19),2),IF($K$8&lt;3,"",""))))))))))))</f>
        <v/>
      </c>
      <c r="M9" s="64" t="str">
        <f t="shared" ref="M9:M19" si="0">IF(OR($K$8&lt;2,J9=""),"",(ROUNDDOWN(J9/L9,2)))</f>
        <v/>
      </c>
      <c r="N9" s="65"/>
      <c r="O9" s="9" t="str">
        <f t="shared" ref="O9:O19" si="1">IF(M9="","",IF(AND(M9&gt;=30%,M9&lt;=100%),"EXEQUÍVEL",IF(AND(M9&gt;100%,M9&lt;=130%),"ACEITÁVEL",IF(AND(M9&gt;0.01%,M9&lt;30%),"INEXEQUÍVEL",IF(M9&gt;130%,"EXCESSIVAMENTE ELEVADO","")))))</f>
        <v/>
      </c>
      <c r="P9" s="1" t="str">
        <f t="shared" ref="P9:P19" si="2">IF(O9="","",IF(OR(O9="INEXEQUÍVEL",O9="EXCESSIVAMENTE ELEVADO"),"",J9))</f>
        <v/>
      </c>
    </row>
    <row r="10" spans="1:19" s="2" customFormat="1" ht="33.75" customHeight="1" x14ac:dyDescent="0.25">
      <c r="A10" s="96"/>
      <c r="B10" s="96"/>
      <c r="C10" s="96"/>
      <c r="D10" s="60"/>
      <c r="E10" s="61"/>
      <c r="F10" s="60"/>
      <c r="G10" s="62"/>
      <c r="H10" s="63"/>
      <c r="I10" s="3"/>
      <c r="J10" s="1"/>
      <c r="K10" s="87"/>
      <c r="L10" s="8" t="str">
        <f>IF($K$8=3,ROUND(AVERAGE(J8:J9),2),IF($K$8=4,ROUND(AVERAGE(J8:J9,J11),2),IF($K$8=5,ROUND(AVERAGE(J8:J9,J11:J12),2),IF($K$8=6,ROUND(AVERAGE(J8:J9,J11:J13),2),IF($K$8=7,ROUND(AVERAGE(J8:J9,J11:J14),2),IF($K$8=8,ROUND(AVERAGE(J8:J9,J11:J15),2),IF($K$8=9,ROUND(AVERAGE(J8:J9,J11:J16),2),IF($K$8=10,ROUND(AVERAGE(J8:J9,J11:J17),2),IF($K$8=11,ROUND(AVERAGE(J8:J9,J11:J18),2),IF($K$8=12,ROUND(AVERAGE(J8:J9,J11:J19),2),IF($K$8&lt;3,"","")))))))))))</f>
        <v/>
      </c>
      <c r="M10" s="64" t="str">
        <f t="shared" si="0"/>
        <v/>
      </c>
      <c r="N10" s="65"/>
      <c r="O10" s="9" t="str">
        <f t="shared" si="1"/>
        <v/>
      </c>
      <c r="P10" s="1" t="str">
        <f t="shared" si="2"/>
        <v/>
      </c>
      <c r="S10" s="4"/>
    </row>
    <row r="11" spans="1:19" s="2" customFormat="1" ht="33.75" customHeight="1" x14ac:dyDescent="0.25">
      <c r="A11" s="96"/>
      <c r="B11" s="96"/>
      <c r="C11" s="96"/>
      <c r="D11" s="60"/>
      <c r="E11" s="61"/>
      <c r="F11" s="60"/>
      <c r="G11" s="62"/>
      <c r="H11" s="63"/>
      <c r="I11" s="3"/>
      <c r="J11" s="1"/>
      <c r="K11" s="87"/>
      <c r="L11" s="8" t="str">
        <f>IF($K$8=4,ROUND(AVERAGE(J8:J10),2),IF($K$8=5,ROUND(AVERAGE(J8:J10,J12),2),IF($K$8=6,ROUND(AVERAGE(J8:J10,J12:J13),2),IF($K$8=7,ROUND(AVERAGE(J8:J10,J12:J14),2),IF($K$8=8,ROUND(AVERAGE(J8:J10,J12:J15),2),IF($K$8=9,ROUND(AVERAGE(J8:J10,J12:J16),2),IF($K$8=10,ROUND(AVERAGE(J8:J10,J12:J17),2),IF($K$8=11,ROUND(AVERAGE(J8:J10,J12:J18),2),IF($K$8=12,ROUND(AVERAGE(J8:J10,J12:J19),2),IF($K$8&lt;3,"",""))))))))))</f>
        <v/>
      </c>
      <c r="M11" s="64" t="str">
        <f t="shared" si="0"/>
        <v/>
      </c>
      <c r="N11" s="65"/>
      <c r="O11" s="9" t="str">
        <f t="shared" si="1"/>
        <v/>
      </c>
      <c r="P11" s="1" t="str">
        <f t="shared" si="2"/>
        <v/>
      </c>
    </row>
    <row r="12" spans="1:19" s="2" customFormat="1" ht="33.75" customHeight="1" x14ac:dyDescent="0.25">
      <c r="A12" s="96"/>
      <c r="B12" s="96"/>
      <c r="C12" s="96"/>
      <c r="D12" s="60"/>
      <c r="E12" s="61"/>
      <c r="F12" s="60"/>
      <c r="G12" s="62"/>
      <c r="H12" s="63"/>
      <c r="I12" s="3"/>
      <c r="J12" s="1"/>
      <c r="K12" s="87"/>
      <c r="L12" s="8" t="str">
        <f>IF($K$8=5,ROUND(AVERAGE(J8:J11),2),IF($K$8=6,ROUND(AVERAGE(J8:J11,J13),2),IF($K$8=7,ROUND(AVERAGE(J8:J11,J13:J14),2),IF($K$8=8,ROUND(AVERAGE(J8:J11,J13:J15),2),IF($K$8=9,ROUND(AVERAGE(J8:J11,J13:J16),2),IF($K$8=10,ROUND(AVERAGE(J8:J11,J13:J17),2),IF($K$8=11,ROUND(AVERAGE(J8:J11,J13:J18),2),IF($K$8=12,ROUND(AVERAGE(J8:J11,J13:J19),2),IF($K$8&lt;3,"","")))))))))</f>
        <v/>
      </c>
      <c r="M12" s="64" t="str">
        <f t="shared" si="0"/>
        <v/>
      </c>
      <c r="N12" s="65"/>
      <c r="O12" s="9" t="str">
        <f t="shared" si="1"/>
        <v/>
      </c>
      <c r="P12" s="1" t="str">
        <f t="shared" si="2"/>
        <v/>
      </c>
    </row>
    <row r="13" spans="1:19" s="2" customFormat="1" ht="33.75" customHeight="1" x14ac:dyDescent="0.25">
      <c r="A13" s="96"/>
      <c r="B13" s="96"/>
      <c r="C13" s="96"/>
      <c r="D13" s="60"/>
      <c r="E13" s="61"/>
      <c r="F13" s="60"/>
      <c r="G13" s="62"/>
      <c r="H13" s="63"/>
      <c r="I13" s="3"/>
      <c r="J13" s="1"/>
      <c r="K13" s="87"/>
      <c r="L13" s="8" t="str">
        <f>IF($K$8=6,ROUND(AVERAGE(J8:J12),2),IF($K$8=7,ROUND(AVERAGE(J8:J12,J14),2),IF($K$8=8,ROUND(AVERAGE(J8:J12,J14:J15),2),IF($K$8=9,ROUND(AVERAGE(J8:J12,J14:J16),2),IF($K$8=10,ROUND(AVERAGE(J8:J12,J14:J17),2),IF($K$8=11,ROUND(AVERAGE(J8:J12,J14:J18),2),IF($K$8=12,ROUND(AVERAGE(J8:J12,J14:J19),2),IF($K$8&lt;3,"",""))))))))</f>
        <v/>
      </c>
      <c r="M13" s="64" t="str">
        <f t="shared" si="0"/>
        <v/>
      </c>
      <c r="N13" s="65"/>
      <c r="O13" s="9" t="str">
        <f t="shared" si="1"/>
        <v/>
      </c>
      <c r="P13" s="1" t="str">
        <f t="shared" si="2"/>
        <v/>
      </c>
    </row>
    <row r="14" spans="1:19" s="2" customFormat="1" ht="33.75" customHeight="1" x14ac:dyDescent="0.25">
      <c r="A14" s="96"/>
      <c r="B14" s="96"/>
      <c r="C14" s="96"/>
      <c r="D14" s="60"/>
      <c r="E14" s="61"/>
      <c r="F14" s="60"/>
      <c r="G14" s="62"/>
      <c r="H14" s="63"/>
      <c r="I14" s="3"/>
      <c r="J14" s="1"/>
      <c r="K14" s="87"/>
      <c r="L14" s="8" t="str">
        <f>IF($K$8=7,ROUND(AVERAGE(J8:J13),2),IF($K$8=8,ROUND(AVERAGE(J8:J13,J15),2),IF($K$8=9,ROUND(AVERAGE(J8:J13,J16),2),IF($K$8=10,ROUND(AVERAGE(J8:J13,J17),2),IF($K$8=11,ROUND(AVERAGE(J8:J13,J15:J18),2),IF($K$8=12,ROUND(AVERAGE(J8:J13,J15:J19),2),IF($K$8&lt;3,"","")))))))</f>
        <v/>
      </c>
      <c r="M14" s="64" t="str">
        <f t="shared" si="0"/>
        <v/>
      </c>
      <c r="N14" s="65"/>
      <c r="O14" s="9" t="str">
        <f t="shared" si="1"/>
        <v/>
      </c>
      <c r="P14" s="1" t="str">
        <f t="shared" si="2"/>
        <v/>
      </c>
    </row>
    <row r="15" spans="1:19" s="2" customFormat="1" ht="33.75" customHeight="1" x14ac:dyDescent="0.25">
      <c r="A15" s="96"/>
      <c r="B15" s="96"/>
      <c r="C15" s="96"/>
      <c r="D15" s="60"/>
      <c r="E15" s="61"/>
      <c r="F15" s="60"/>
      <c r="G15" s="62"/>
      <c r="H15" s="63"/>
      <c r="I15" s="3"/>
      <c r="J15" s="1"/>
      <c r="K15" s="87"/>
      <c r="L15" s="8" t="str">
        <f>IF($K$8=8,ROUND(AVERAGE(J8:J14),2),IF($K$8=9,ROUND(AVERAGE(J8:J14,J16,J17),2),IF($K$8=10,ROUND(AVERAGE(J8:J14,J16:J17),2),IF($K$8=11,ROUND(AVERAGE(J8:J14,J16:J18),2),IF($K$8=12,ROUND(AVERAGE(J8:J14,J16:J19),2),IF($K$8&lt;3,"",""))))))</f>
        <v/>
      </c>
      <c r="M15" s="64" t="str">
        <f t="shared" si="0"/>
        <v/>
      </c>
      <c r="N15" s="65"/>
      <c r="O15" s="9" t="str">
        <f t="shared" si="1"/>
        <v/>
      </c>
      <c r="P15" s="1" t="str">
        <f t="shared" si="2"/>
        <v/>
      </c>
    </row>
    <row r="16" spans="1:19" s="2" customFormat="1" ht="33.75" customHeight="1" x14ac:dyDescent="0.25">
      <c r="A16" s="96"/>
      <c r="B16" s="96"/>
      <c r="C16" s="96"/>
      <c r="D16" s="60"/>
      <c r="E16" s="61"/>
      <c r="F16" s="60"/>
      <c r="G16" s="62"/>
      <c r="H16" s="63"/>
      <c r="I16" s="3"/>
      <c r="J16" s="1"/>
      <c r="K16" s="87"/>
      <c r="L16" s="8" t="str">
        <f>IF($K$8=9,ROUND(AVERAGE(J8:J15),2),IF($K$8=10,ROUND(AVERAGE(J8:J15,J17),2),IF($K$8=11,ROUND(AVERAGE(J8:J15,J17:J18),2),IF($K$8=12,ROUND(AVERAGE(J8:J15,J17:J19),2),IF($K$8&lt;3,"","")))))</f>
        <v/>
      </c>
      <c r="M16" s="64" t="str">
        <f t="shared" si="0"/>
        <v/>
      </c>
      <c r="N16" s="65"/>
      <c r="O16" s="9" t="str">
        <f t="shared" si="1"/>
        <v/>
      </c>
      <c r="P16" s="1" t="str">
        <f t="shared" si="2"/>
        <v/>
      </c>
    </row>
    <row r="17" spans="1:16" s="2" customFormat="1" ht="33.75" customHeight="1" x14ac:dyDescent="0.25">
      <c r="A17" s="96"/>
      <c r="B17" s="96"/>
      <c r="C17" s="96"/>
      <c r="D17" s="60"/>
      <c r="E17" s="61"/>
      <c r="F17" s="60"/>
      <c r="G17" s="62"/>
      <c r="H17" s="63"/>
      <c r="I17" s="3"/>
      <c r="J17" s="1"/>
      <c r="K17" s="87"/>
      <c r="L17" s="8" t="str">
        <f>IF($K$8=10,ROUND(AVERAGE(J8:J16),2),IF($K$8=11,ROUND(AVERAGE(J8:J16,J18),2),IF($K$8=12,ROUND(AVERAGE(J8:J16,J18:J19),2),IF($K$8&lt;3,"",""))))</f>
        <v/>
      </c>
      <c r="M17" s="64" t="str">
        <f t="shared" si="0"/>
        <v/>
      </c>
      <c r="N17" s="65"/>
      <c r="O17" s="9" t="str">
        <f t="shared" si="1"/>
        <v/>
      </c>
      <c r="P17" s="1" t="str">
        <f t="shared" si="2"/>
        <v/>
      </c>
    </row>
    <row r="18" spans="1:16" s="2" customFormat="1" ht="33.75" customHeight="1" x14ac:dyDescent="0.25">
      <c r="A18" s="96"/>
      <c r="B18" s="96"/>
      <c r="C18" s="96"/>
      <c r="D18" s="60"/>
      <c r="E18" s="61"/>
      <c r="F18" s="60"/>
      <c r="G18" s="62"/>
      <c r="H18" s="63"/>
      <c r="I18" s="3"/>
      <c r="J18" s="1"/>
      <c r="K18" s="87"/>
      <c r="L18" s="8" t="str">
        <f>IF($K$8=11,ROUND(AVERAGE(J8:J17),2),IF($K$8=12,ROUND(AVERAGE(J8:J17,J19),2),IF($K$8&lt;3,"","")))</f>
        <v/>
      </c>
      <c r="M18" s="64" t="str">
        <f t="shared" si="0"/>
        <v/>
      </c>
      <c r="N18" s="65"/>
      <c r="O18" s="9" t="str">
        <f t="shared" si="1"/>
        <v/>
      </c>
      <c r="P18" s="1" t="str">
        <f t="shared" si="2"/>
        <v/>
      </c>
    </row>
    <row r="19" spans="1:16" s="2" customFormat="1" ht="33.75" customHeight="1" x14ac:dyDescent="0.25">
      <c r="A19" s="96"/>
      <c r="B19" s="96"/>
      <c r="C19" s="96"/>
      <c r="D19" s="60"/>
      <c r="E19" s="61"/>
      <c r="F19" s="60"/>
      <c r="G19" s="62"/>
      <c r="H19" s="63"/>
      <c r="I19" s="3"/>
      <c r="J19" s="1"/>
      <c r="K19" s="88"/>
      <c r="L19" s="8" t="str">
        <f>IF($K$8=12,ROUND(AVERAGE(J8:J18),2),IF($K$8&lt;3,"",""))</f>
        <v/>
      </c>
      <c r="M19" s="64" t="str">
        <f t="shared" si="0"/>
        <v/>
      </c>
      <c r="N19" s="65"/>
      <c r="O19" s="9" t="str">
        <f t="shared" si="1"/>
        <v/>
      </c>
      <c r="P19" s="1" t="str">
        <f t="shared" si="2"/>
        <v/>
      </c>
    </row>
    <row r="20" spans="1:16" s="2" customFormat="1" ht="7.5" customHeight="1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  <row r="21" spans="1:16" s="2" customFormat="1" ht="22.5" customHeight="1" x14ac:dyDescent="0.25">
      <c r="A21" s="92" t="s">
        <v>36</v>
      </c>
      <c r="B21" s="92"/>
      <c r="C21" s="92"/>
      <c r="D21" s="92"/>
      <c r="E21" s="92"/>
      <c r="F21" s="92"/>
      <c r="G21" s="56"/>
      <c r="H21" s="67"/>
      <c r="I21" s="67"/>
      <c r="J21" s="67"/>
      <c r="K21" s="67"/>
      <c r="L21" s="67"/>
      <c r="M21" s="68" t="s">
        <v>21</v>
      </c>
      <c r="N21" s="69"/>
      <c r="O21" s="14" t="str">
        <f>IF($P$21=0,"",$P$21)</f>
        <v/>
      </c>
      <c r="P21" s="13">
        <f>COUNT(P8:P19)</f>
        <v>0</v>
      </c>
    </row>
    <row r="22" spans="1:16" s="2" customFormat="1" ht="22.5" customHeight="1" x14ac:dyDescent="0.25">
      <c r="A22" s="90" t="s">
        <v>20</v>
      </c>
      <c r="B22" s="90"/>
      <c r="C22" s="90"/>
      <c r="D22" s="90"/>
      <c r="E22" s="90"/>
      <c r="F22" s="90"/>
      <c r="G22" s="56"/>
      <c r="H22" s="67"/>
      <c r="I22" s="67"/>
      <c r="J22" s="67"/>
      <c r="K22" s="67"/>
      <c r="L22" s="67"/>
      <c r="M22" s="66"/>
      <c r="N22" s="66"/>
      <c r="O22" s="66"/>
    </row>
    <row r="23" spans="1:16" s="2" customFormat="1" ht="22.5" customHeight="1" x14ac:dyDescent="0.25">
      <c r="A23" s="90"/>
      <c r="B23" s="90"/>
      <c r="C23" s="90"/>
      <c r="D23" s="90"/>
      <c r="E23" s="90"/>
      <c r="F23" s="90"/>
      <c r="G23" s="54" t="str">
        <f>IF(OR($J$8="",$P$21&gt;=3),"","NECESSÁRIO JUSTIFICAR NOS AUTOS A DETERMINAÇÃO DE PREÇO ESTIMADO COM BASE EM MENOS DE 3 (TRÊS) PREÇOS VÁLIDOS (Art. 6º, § 5º da IN SEGES/ME nº 65/2021)")</f>
        <v/>
      </c>
      <c r="H23" s="55"/>
      <c r="I23" s="55"/>
      <c r="J23" s="55"/>
      <c r="K23" s="55"/>
      <c r="L23" s="55"/>
      <c r="M23" s="55"/>
      <c r="N23" s="55"/>
      <c r="O23" s="55"/>
    </row>
    <row r="24" spans="1:16" s="2" customFormat="1" ht="22.5" customHeight="1" x14ac:dyDescent="0.25">
      <c r="A24" s="90"/>
      <c r="B24" s="90"/>
      <c r="C24" s="90"/>
      <c r="D24" s="90"/>
      <c r="E24" s="90"/>
      <c r="F24" s="90"/>
      <c r="G24" s="56"/>
      <c r="H24" s="73"/>
      <c r="I24" s="71"/>
      <c r="J24" s="71"/>
      <c r="K24" s="71"/>
      <c r="L24" s="71"/>
      <c r="M24" s="71"/>
      <c r="N24" s="71"/>
      <c r="O24" s="71"/>
    </row>
    <row r="25" spans="1:16" s="2" customFormat="1" ht="11.25" customHeight="1" x14ac:dyDescent="0.25">
      <c r="A25" s="90"/>
      <c r="B25" s="90"/>
      <c r="C25" s="90"/>
      <c r="D25" s="90"/>
      <c r="E25" s="90"/>
      <c r="F25" s="90"/>
      <c r="G25" s="56"/>
      <c r="H25" s="73"/>
      <c r="I25" s="71"/>
      <c r="J25" s="71"/>
      <c r="K25" s="71"/>
      <c r="L25" s="71"/>
      <c r="M25" s="71"/>
      <c r="N25" s="71"/>
      <c r="O25" s="71"/>
    </row>
    <row r="26" spans="1:16" s="2" customFormat="1" ht="11.25" customHeight="1" x14ac:dyDescent="0.25">
      <c r="A26" s="74" t="s">
        <v>32</v>
      </c>
      <c r="B26" s="75"/>
      <c r="C26" s="75"/>
      <c r="D26" s="75"/>
      <c r="E26" s="75"/>
      <c r="F26" s="76"/>
      <c r="G26" s="56"/>
      <c r="H26" s="73"/>
      <c r="I26" s="71"/>
      <c r="J26" s="71"/>
      <c r="K26" s="71"/>
      <c r="L26" s="71"/>
      <c r="M26" s="71"/>
      <c r="N26" s="71"/>
      <c r="O26" s="71"/>
    </row>
    <row r="27" spans="1:16" s="2" customFormat="1" ht="11.25" customHeight="1" x14ac:dyDescent="0.25">
      <c r="A27" s="77"/>
      <c r="B27" s="78"/>
      <c r="C27" s="78"/>
      <c r="D27" s="78"/>
      <c r="E27" s="78"/>
      <c r="F27" s="79"/>
      <c r="G27" s="56"/>
      <c r="H27" s="73"/>
      <c r="I27" s="72"/>
      <c r="J27" s="72"/>
      <c r="K27" s="72"/>
      <c r="L27" s="72"/>
      <c r="M27" s="72"/>
      <c r="N27" s="72"/>
      <c r="O27" s="72"/>
    </row>
    <row r="28" spans="1:16" ht="18.75" customHeight="1" x14ac:dyDescent="0.2">
      <c r="A28" s="85" t="s">
        <v>13</v>
      </c>
      <c r="B28" s="85"/>
      <c r="C28" s="85"/>
      <c r="D28" s="85"/>
      <c r="E28" s="85"/>
      <c r="F28" s="11" t="str">
        <f>IF($P$21&lt;2,"",_xlfn.STDEV.S(P8:P19)/ROUND(AVERAGE(P8:P19),2))</f>
        <v/>
      </c>
      <c r="G28" s="56"/>
      <c r="H28" s="73"/>
      <c r="I28" s="81" t="s">
        <v>27</v>
      </c>
      <c r="J28" s="82"/>
      <c r="K28" s="82"/>
      <c r="L28" s="82"/>
      <c r="M28" s="82"/>
      <c r="N28" s="82"/>
      <c r="O28" s="83"/>
    </row>
    <row r="29" spans="1:16" ht="18.75" customHeight="1" x14ac:dyDescent="0.2">
      <c r="A29" s="85" t="s">
        <v>19</v>
      </c>
      <c r="B29" s="85"/>
      <c r="C29" s="85"/>
      <c r="D29" s="85"/>
      <c r="E29" s="85"/>
      <c r="F29" s="10" t="str">
        <f>IF($P$21=0,"",SMALL(P8:P19,1))</f>
        <v/>
      </c>
      <c r="G29" s="56"/>
      <c r="H29" s="73"/>
      <c r="I29" s="52" t="s">
        <v>28</v>
      </c>
      <c r="J29" s="57"/>
      <c r="K29" s="58"/>
      <c r="L29" s="58"/>
      <c r="M29" s="59"/>
      <c r="N29" s="18" t="s">
        <v>11</v>
      </c>
      <c r="O29" s="51"/>
    </row>
    <row r="30" spans="1:16" ht="18.75" customHeight="1" x14ac:dyDescent="0.2">
      <c r="A30" s="85" t="s">
        <v>14</v>
      </c>
      <c r="B30" s="85"/>
      <c r="C30" s="85"/>
      <c r="D30" s="85"/>
      <c r="E30" s="85"/>
      <c r="F30" s="10" t="str">
        <f>IF($F$28="","",ROUND(AVERAGE(P8:P19),2))</f>
        <v/>
      </c>
      <c r="G30" s="56"/>
      <c r="H30" s="73"/>
      <c r="I30" s="52" t="s">
        <v>28</v>
      </c>
      <c r="J30" s="57"/>
      <c r="K30" s="58"/>
      <c r="L30" s="58"/>
      <c r="M30" s="59"/>
      <c r="N30" s="18" t="s">
        <v>11</v>
      </c>
      <c r="O30" s="51"/>
    </row>
    <row r="31" spans="1:16" ht="18.75" customHeight="1" x14ac:dyDescent="0.2">
      <c r="A31" s="85" t="s">
        <v>15</v>
      </c>
      <c r="B31" s="85"/>
      <c r="C31" s="85"/>
      <c r="D31" s="85"/>
      <c r="E31" s="85"/>
      <c r="F31" s="10" t="str">
        <f>IF($F$28="","",ROUND(MEDIAN(P8:P19),2))</f>
        <v/>
      </c>
      <c r="G31" s="56"/>
      <c r="H31" s="73"/>
      <c r="I31" s="52" t="s">
        <v>28</v>
      </c>
      <c r="J31" s="57"/>
      <c r="K31" s="58"/>
      <c r="L31" s="58"/>
      <c r="M31" s="59"/>
      <c r="N31" s="18" t="s">
        <v>11</v>
      </c>
      <c r="O31" s="51"/>
    </row>
    <row r="32" spans="1:16" ht="67.5" customHeight="1" x14ac:dyDescent="0.2">
      <c r="A32" s="80" t="s">
        <v>22</v>
      </c>
      <c r="B32" s="80"/>
      <c r="C32" s="80"/>
      <c r="D32" s="80"/>
      <c r="E32" s="80"/>
      <c r="F32" s="80"/>
      <c r="G32" s="56"/>
      <c r="H32" s="73"/>
      <c r="I32" s="94"/>
      <c r="J32" s="94"/>
      <c r="K32" s="94"/>
      <c r="L32" s="94"/>
      <c r="M32" s="94"/>
      <c r="N32" s="94"/>
      <c r="O32" s="94"/>
    </row>
    <row r="33" spans="1:15" ht="18.75" customHeight="1" x14ac:dyDescent="0.2">
      <c r="A33" s="93" t="s">
        <v>26</v>
      </c>
      <c r="B33" s="93"/>
      <c r="C33" s="93"/>
      <c r="D33" s="93"/>
      <c r="E33" s="93"/>
      <c r="F33" s="10" t="str">
        <f>IF($F$28&lt;=1%,$F$29,IF(AND($F$28&gt;1%,$F$28&lt;=25%),$F$30,$F$31))</f>
        <v/>
      </c>
      <c r="G33" s="56"/>
      <c r="H33" s="73"/>
      <c r="I33" s="95"/>
      <c r="J33" s="95"/>
      <c r="K33" s="95"/>
      <c r="L33" s="95"/>
      <c r="M33" s="95"/>
      <c r="N33" s="95"/>
      <c r="O33" s="95"/>
    </row>
    <row r="34" spans="1:15" ht="7.5" customHeight="1" x14ac:dyDescent="0.2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</row>
    <row r="35" spans="1:15" s="7" customFormat="1" ht="15" customHeight="1" x14ac:dyDescent="0.2">
      <c r="A35" s="91" t="s">
        <v>35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1:15" ht="7.5" customHeight="1" x14ac:dyDescent="0.2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5" s="5" customFormat="1" ht="90" customHeight="1" x14ac:dyDescent="0.25">
      <c r="A37" s="89" t="s">
        <v>34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</sheetData>
  <sheetProtection algorithmName="SHA-512" hashValue="4Z9B7IV+xIoosS3YxVFKnadZJIQoKnjmhQKey74PMUhgQctoH1o3a5z2tnigxlHMf0p20tnAk4o593cKhqlUpg==" saltValue="9BMn6Vo+b83YqcqXAZWB3Q==" spinCount="100000" sheet="1" objects="1" scenarios="1"/>
  <mergeCells count="65">
    <mergeCell ref="C5:O5"/>
    <mergeCell ref="A1:O1"/>
    <mergeCell ref="A2:O2"/>
    <mergeCell ref="B3:O3"/>
    <mergeCell ref="B4:G4"/>
    <mergeCell ref="H4:O4"/>
    <mergeCell ref="A6:O6"/>
    <mergeCell ref="A7:C7"/>
    <mergeCell ref="G7:H7"/>
    <mergeCell ref="M7:N7"/>
    <mergeCell ref="A8:C19"/>
    <mergeCell ref="D8:D19"/>
    <mergeCell ref="E8:E19"/>
    <mergeCell ref="F8:F19"/>
    <mergeCell ref="G8:H8"/>
    <mergeCell ref="K8:K19"/>
    <mergeCell ref="M8:N8"/>
    <mergeCell ref="G9:H9"/>
    <mergeCell ref="M9:N9"/>
    <mergeCell ref="G10:H10"/>
    <mergeCell ref="M10:N10"/>
    <mergeCell ref="G12:H12"/>
    <mergeCell ref="M12:N12"/>
    <mergeCell ref="G13:H13"/>
    <mergeCell ref="M13:N13"/>
    <mergeCell ref="G11:H11"/>
    <mergeCell ref="M11:N11"/>
    <mergeCell ref="G14:H14"/>
    <mergeCell ref="M14:N14"/>
    <mergeCell ref="G15:H15"/>
    <mergeCell ref="M15:N15"/>
    <mergeCell ref="G16:H16"/>
    <mergeCell ref="M16:N16"/>
    <mergeCell ref="G17:H17"/>
    <mergeCell ref="M17:N17"/>
    <mergeCell ref="A21:F21"/>
    <mergeCell ref="G21:L22"/>
    <mergeCell ref="M21:N21"/>
    <mergeCell ref="A22:F25"/>
    <mergeCell ref="M22:O22"/>
    <mergeCell ref="G18:H18"/>
    <mergeCell ref="M18:N18"/>
    <mergeCell ref="G19:H19"/>
    <mergeCell ref="M19:N19"/>
    <mergeCell ref="A20:O20"/>
    <mergeCell ref="G23:O23"/>
    <mergeCell ref="G24:G33"/>
    <mergeCell ref="H24:H33"/>
    <mergeCell ref="I24:O27"/>
    <mergeCell ref="A26:F27"/>
    <mergeCell ref="A28:E28"/>
    <mergeCell ref="I28:O28"/>
    <mergeCell ref="A29:E29"/>
    <mergeCell ref="J29:M29"/>
    <mergeCell ref="A30:E30"/>
    <mergeCell ref="A34:O34"/>
    <mergeCell ref="A35:O35"/>
    <mergeCell ref="A36:O36"/>
    <mergeCell ref="A37:O37"/>
    <mergeCell ref="J30:M30"/>
    <mergeCell ref="A31:E31"/>
    <mergeCell ref="J31:M31"/>
    <mergeCell ref="A32:F32"/>
    <mergeCell ref="I32:O33"/>
    <mergeCell ref="A33:E33"/>
  </mergeCells>
  <conditionalFormatting sqref="O8:O19">
    <cfRule type="cellIs" dxfId="89" priority="3" operator="equal">
      <formula>"INEXEQUÍVEL"</formula>
    </cfRule>
    <cfRule type="cellIs" dxfId="88" priority="4" operator="equal">
      <formula>"EXCESSIVAMENTE ELEVADO"</formula>
    </cfRule>
    <cfRule type="cellIs" dxfId="87" priority="5" operator="equal">
      <formula>"EXEQUÍVEL"</formula>
    </cfRule>
    <cfRule type="cellIs" dxfId="86" priority="6" operator="equal">
      <formula>"ACEITÁVEL"</formula>
    </cfRule>
  </conditionalFormatting>
  <conditionalFormatting sqref="O21">
    <cfRule type="iconSet" priority="2">
      <iconSet iconSet="3Symbols2">
        <cfvo type="percent" val="0"/>
        <cfvo type="num" val="1"/>
        <cfvo type="num" val="3"/>
      </iconSet>
    </cfRule>
  </conditionalFormatting>
  <conditionalFormatting sqref="G23">
    <cfRule type="containsText" dxfId="85" priority="1" operator="containsText" text="NECESSÁRIO JUSTIFICAR NOS AUTOS A DETERMINAÇÃO DE PREÇO ESTIMADO COM BASE EM MENOS DE 3 (TRÊS) PREÇOS VÁLIDOS (Art. 6º, § 5º da IN SEGES/ME nº 65/2021)">
      <formula>NOT(ISERROR(SEARCH("NECESSÁRIO JUSTIFICAR NOS AUTOS A DETERMINAÇÃO DE PREÇO ESTIMADO COM BASE EM MENOS DE 3 (TRÊS) PREÇOS VÁLIDOS (Art. 6º, § 5º da IN SEGES/ME nº 65/2021)",G23)))</formula>
    </cfRule>
  </conditionalFormatting>
  <printOptions horizontalCentered="1"/>
  <pageMargins left="0.39370078740157483" right="0.39370078740157483" top="0.74803149606299213" bottom="0.55118110236220474" header="0.31496062992125984" footer="0.31496062992125984"/>
  <pageSetup paperSize="9" scale="60" orientation="landscape" r:id="rId1"/>
  <headerFooter>
    <oddHeader>&amp;L&amp;G&amp;C&amp;"Spranq eco sans,Negrito"&amp;10SERVIÇO PÚBLICO FEDERAL
UNIVERSIDADE FEDERAL DO SUL E SUDESTE DO PARÁ&amp;"-,Regular"&amp;11
&amp;"Spranq eco sans,Regular"&amp;10Emitido em &amp;D às &amp;T&amp;R&amp;G</oddHeader>
    <oddFooter>&amp;L&amp;"Spranq eco sans,Regular"&amp;8Diretoria de Compras, Contratos e Convênios (DCO/PROAD) – Setor de Contratações
Modelo de Mapa de Avaliação de Preços: Serviços
Atualização: dezembro/2022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B6696-5829-47B6-95E0-37C67552A127}">
  <dimension ref="A1:S37"/>
  <sheetViews>
    <sheetView showGridLines="0" zoomScaleNormal="100" zoomScaleSheetLayoutView="100" workbookViewId="0">
      <selection sqref="A1:O1"/>
    </sheetView>
  </sheetViews>
  <sheetFormatPr defaultRowHeight="11.25" x14ac:dyDescent="0.2"/>
  <cols>
    <col min="1" max="1" width="15" style="6" customWidth="1"/>
    <col min="2" max="2" width="6.7109375" style="6" customWidth="1"/>
    <col min="3" max="3" width="14.28515625" style="6" customWidth="1"/>
    <col min="4" max="4" width="8.7109375" style="5" customWidth="1"/>
    <col min="5" max="5" width="10.7109375" style="5" customWidth="1"/>
    <col min="6" max="6" width="16.7109375" style="5" customWidth="1"/>
    <col min="7" max="7" width="12.5703125" style="5" customWidth="1"/>
    <col min="8" max="8" width="63.7109375" style="5" customWidth="1"/>
    <col min="9" max="9" width="12.42578125" style="5" customWidth="1"/>
    <col min="10" max="10" width="14.140625" style="5" customWidth="1"/>
    <col min="11" max="11" width="12.140625" style="5" hidden="1" customWidth="1"/>
    <col min="12" max="12" width="19.28515625" style="5" customWidth="1"/>
    <col min="13" max="13" width="12.140625" style="5" customWidth="1"/>
    <col min="14" max="14" width="6.42578125" style="5" customWidth="1"/>
    <col min="15" max="15" width="18.7109375" style="5" customWidth="1"/>
    <col min="16" max="16" width="14" style="6" hidden="1" customWidth="1"/>
    <col min="17" max="16384" width="9.140625" style="6"/>
  </cols>
  <sheetData>
    <row r="1" spans="1:19" s="2" customFormat="1" ht="15.75" customHeight="1" x14ac:dyDescent="0.25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9" s="2" customFormat="1" ht="7.5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9" s="2" customFormat="1" ht="31.5" customHeight="1" x14ac:dyDescent="0.25">
      <c r="A3" s="17" t="s">
        <v>5</v>
      </c>
      <c r="B3" s="106" t="str">
        <f>IF('ITEM 1'!B3="","",'ITEM 1'!B3)</f>
        <v/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8"/>
    </row>
    <row r="4" spans="1:19" s="2" customFormat="1" ht="15" customHeight="1" x14ac:dyDescent="0.25">
      <c r="A4" s="17" t="s">
        <v>6</v>
      </c>
      <c r="B4" s="106" t="str">
        <f>IF('ITEM 1'!B4="","",'ITEM 1'!B4)</f>
        <v/>
      </c>
      <c r="C4" s="107"/>
      <c r="D4" s="107"/>
      <c r="E4" s="107"/>
      <c r="F4" s="107"/>
      <c r="G4" s="108"/>
      <c r="H4" s="102"/>
      <c r="I4" s="103"/>
      <c r="J4" s="103"/>
      <c r="K4" s="103"/>
      <c r="L4" s="103"/>
      <c r="M4" s="103"/>
      <c r="N4" s="103"/>
      <c r="O4" s="103"/>
    </row>
    <row r="5" spans="1:19" s="2" customFormat="1" ht="15" x14ac:dyDescent="0.25">
      <c r="A5" s="17" t="s">
        <v>2</v>
      </c>
      <c r="B5" s="16" t="str">
        <f>IF('ITEM 8'!B5="","",'ITEM 8'!B5+1)</f>
        <v/>
      </c>
      <c r="C5" s="104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9" s="2" customFormat="1" ht="7.5" customHeight="1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9" s="2" customFormat="1" ht="39" customHeight="1" x14ac:dyDescent="0.25">
      <c r="A7" s="68" t="s">
        <v>23</v>
      </c>
      <c r="B7" s="98"/>
      <c r="C7" s="69"/>
      <c r="D7" s="53" t="s">
        <v>33</v>
      </c>
      <c r="E7" s="53" t="s">
        <v>1</v>
      </c>
      <c r="F7" s="53" t="s">
        <v>0</v>
      </c>
      <c r="G7" s="68" t="s">
        <v>12</v>
      </c>
      <c r="H7" s="69"/>
      <c r="I7" s="53" t="s">
        <v>25</v>
      </c>
      <c r="J7" s="53" t="s">
        <v>3</v>
      </c>
      <c r="K7" s="53" t="s">
        <v>17</v>
      </c>
      <c r="L7" s="53" t="s">
        <v>30</v>
      </c>
      <c r="M7" s="68" t="s">
        <v>31</v>
      </c>
      <c r="N7" s="69"/>
      <c r="O7" s="53" t="s">
        <v>4</v>
      </c>
      <c r="P7" s="12" t="s">
        <v>18</v>
      </c>
    </row>
    <row r="8" spans="1:19" s="2" customFormat="1" ht="33.75" customHeight="1" x14ac:dyDescent="0.25">
      <c r="A8" s="96"/>
      <c r="B8" s="96"/>
      <c r="C8" s="96"/>
      <c r="D8" s="60"/>
      <c r="E8" s="61"/>
      <c r="F8" s="60"/>
      <c r="G8" s="62" t="s">
        <v>24</v>
      </c>
      <c r="H8" s="63"/>
      <c r="I8" s="3"/>
      <c r="J8" s="1"/>
      <c r="K8" s="86">
        <f>COUNT(J8:J19)</f>
        <v>0</v>
      </c>
      <c r="L8" s="8" t="str">
        <f>IF($K$8=2,ROUND(AVERAGE(J9),2),IF($K$8=3,ROUND(AVERAGE(J9:J10),2),IF($K$8=4,ROUND(AVERAGE(J9:J11),2),IF($K$8=5,ROUND(AVERAGE(J9:J12),2),IF($K$8=6,ROUND(AVERAGE(J9:J13),2),IF($K$8=7,ROUND(AVERAGE(J9:J14),2),IF($K$8=8,ROUND(AVERAGE(J9:J15),2),IF($K$8=9,ROUND(AVERAGE(J9:J16),2),IF($K$8=10,ROUND(AVERAGE(J9:J17),2),IF($K$8=11,ROUND(AVERAGE(J9:J18),2),IF($K$8=12,ROUND(AVERAGE(J9:J19),2),IF($K$8&lt;3,"",""))))))))))))</f>
        <v/>
      </c>
      <c r="M8" s="64" t="str">
        <f>IF(OR($K$8&lt;2,J8=""),"",(ROUNDDOWN(J8/L8,2)))</f>
        <v/>
      </c>
      <c r="N8" s="65"/>
      <c r="O8" s="9" t="str">
        <f>IF(M8="","",IF(AND(M8&gt;=30%,M8&lt;=100%),"EXEQUÍVEL",IF(AND(M8&gt;100%,M8&lt;=130%),"ACEITÁVEL",IF(AND(M8&gt;0.01%,M8&lt;30%),"INEXEQUÍVEL",IF(M8&gt;130%,"EXCESSIVAMENTE ELEVADO","")))))</f>
        <v/>
      </c>
      <c r="P8" s="1" t="str">
        <f>IF(O8="","",IF(OR(O8="INEXEQUÍVEL",O8="EXCESSIVAMENTE ELEVADO"),"",J8))</f>
        <v/>
      </c>
    </row>
    <row r="9" spans="1:19" s="2" customFormat="1" ht="33.75" customHeight="1" x14ac:dyDescent="0.25">
      <c r="A9" s="96"/>
      <c r="B9" s="96"/>
      <c r="C9" s="96"/>
      <c r="D9" s="60"/>
      <c r="E9" s="61"/>
      <c r="F9" s="60"/>
      <c r="G9" s="62"/>
      <c r="H9" s="63"/>
      <c r="I9" s="3"/>
      <c r="J9" s="1"/>
      <c r="K9" s="87"/>
      <c r="L9" s="8" t="str">
        <f>IF($K$8=2,ROUND(AVERAGE(J8),2),IF($K$8=3,ROUND(AVERAGE(J8,J10),2),IF($K$8=4,ROUND(AVERAGE(J8,J10:J11),2),IF($K$8=5,ROUND(AVERAGE(J8,J10:J12),2),IF($K$8=6,ROUND(AVERAGE(J8,J10:J13),2),IF($K$8=7,ROUND(AVERAGE(J8,J10:J14),2),IF($K$8=8,ROUND(AVERAGE(J8,J10:J15),2),IF($K$8=9,ROUND(AVERAGE(J8,J10:J16),2),IF($K$8=10,ROUND(AVERAGE(J8,J10:J17),2),IF($K$8=11,ROUND(AVERAGE(J8,J10:J18),2),IF($K$8=12,ROUND(AVERAGE(J8,J10:J19),2),IF($K$8&lt;3,"",""))))))))))))</f>
        <v/>
      </c>
      <c r="M9" s="64" t="str">
        <f t="shared" ref="M9:M19" si="0">IF(OR($K$8&lt;2,J9=""),"",(ROUNDDOWN(J9/L9,2)))</f>
        <v/>
      </c>
      <c r="N9" s="65"/>
      <c r="O9" s="9" t="str">
        <f t="shared" ref="O9:O19" si="1">IF(M9="","",IF(AND(M9&gt;=30%,M9&lt;=100%),"EXEQUÍVEL",IF(AND(M9&gt;100%,M9&lt;=130%),"ACEITÁVEL",IF(AND(M9&gt;0.01%,M9&lt;30%),"INEXEQUÍVEL",IF(M9&gt;130%,"EXCESSIVAMENTE ELEVADO","")))))</f>
        <v/>
      </c>
      <c r="P9" s="1" t="str">
        <f t="shared" ref="P9:P19" si="2">IF(O9="","",IF(OR(O9="INEXEQUÍVEL",O9="EXCESSIVAMENTE ELEVADO"),"",J9))</f>
        <v/>
      </c>
    </row>
    <row r="10" spans="1:19" s="2" customFormat="1" ht="33.75" customHeight="1" x14ac:dyDescent="0.25">
      <c r="A10" s="96"/>
      <c r="B10" s="96"/>
      <c r="C10" s="96"/>
      <c r="D10" s="60"/>
      <c r="E10" s="61"/>
      <c r="F10" s="60"/>
      <c r="G10" s="62"/>
      <c r="H10" s="63"/>
      <c r="I10" s="3"/>
      <c r="J10" s="1"/>
      <c r="K10" s="87"/>
      <c r="L10" s="8" t="str">
        <f>IF($K$8=3,ROUND(AVERAGE(J8:J9),2),IF($K$8=4,ROUND(AVERAGE(J8:J9,J11),2),IF($K$8=5,ROUND(AVERAGE(J8:J9,J11:J12),2),IF($K$8=6,ROUND(AVERAGE(J8:J9,J11:J13),2),IF($K$8=7,ROUND(AVERAGE(J8:J9,J11:J14),2),IF($K$8=8,ROUND(AVERAGE(J8:J9,J11:J15),2),IF($K$8=9,ROUND(AVERAGE(J8:J9,J11:J16),2),IF($K$8=10,ROUND(AVERAGE(J8:J9,J11:J17),2),IF($K$8=11,ROUND(AVERAGE(J8:J9,J11:J18),2),IF($K$8=12,ROUND(AVERAGE(J8:J9,J11:J19),2),IF($K$8&lt;3,"","")))))))))))</f>
        <v/>
      </c>
      <c r="M10" s="64" t="str">
        <f t="shared" si="0"/>
        <v/>
      </c>
      <c r="N10" s="65"/>
      <c r="O10" s="9" t="str">
        <f t="shared" si="1"/>
        <v/>
      </c>
      <c r="P10" s="1" t="str">
        <f t="shared" si="2"/>
        <v/>
      </c>
      <c r="S10" s="4"/>
    </row>
    <row r="11" spans="1:19" s="2" customFormat="1" ht="33.75" customHeight="1" x14ac:dyDescent="0.25">
      <c r="A11" s="96"/>
      <c r="B11" s="96"/>
      <c r="C11" s="96"/>
      <c r="D11" s="60"/>
      <c r="E11" s="61"/>
      <c r="F11" s="60"/>
      <c r="G11" s="62"/>
      <c r="H11" s="63"/>
      <c r="I11" s="3"/>
      <c r="J11" s="1"/>
      <c r="K11" s="87"/>
      <c r="L11" s="8" t="str">
        <f>IF($K$8=4,ROUND(AVERAGE(J8:J10),2),IF($K$8=5,ROUND(AVERAGE(J8:J10,J12),2),IF($K$8=6,ROUND(AVERAGE(J8:J10,J12:J13),2),IF($K$8=7,ROUND(AVERAGE(J8:J10,J12:J14),2),IF($K$8=8,ROUND(AVERAGE(J8:J10,J12:J15),2),IF($K$8=9,ROUND(AVERAGE(J8:J10,J12:J16),2),IF($K$8=10,ROUND(AVERAGE(J8:J10,J12:J17),2),IF($K$8=11,ROUND(AVERAGE(J8:J10,J12:J18),2),IF($K$8=12,ROUND(AVERAGE(J8:J10,J12:J19),2),IF($K$8&lt;3,"",""))))))))))</f>
        <v/>
      </c>
      <c r="M11" s="64" t="str">
        <f t="shared" si="0"/>
        <v/>
      </c>
      <c r="N11" s="65"/>
      <c r="O11" s="9" t="str">
        <f t="shared" si="1"/>
        <v/>
      </c>
      <c r="P11" s="1" t="str">
        <f t="shared" si="2"/>
        <v/>
      </c>
    </row>
    <row r="12" spans="1:19" s="2" customFormat="1" ht="33.75" customHeight="1" x14ac:dyDescent="0.25">
      <c r="A12" s="96"/>
      <c r="B12" s="96"/>
      <c r="C12" s="96"/>
      <c r="D12" s="60"/>
      <c r="E12" s="61"/>
      <c r="F12" s="60"/>
      <c r="G12" s="62"/>
      <c r="H12" s="63"/>
      <c r="I12" s="3"/>
      <c r="J12" s="1"/>
      <c r="K12" s="87"/>
      <c r="L12" s="8" t="str">
        <f>IF($K$8=5,ROUND(AVERAGE(J8:J11),2),IF($K$8=6,ROUND(AVERAGE(J8:J11,J13),2),IF($K$8=7,ROUND(AVERAGE(J8:J11,J13:J14),2),IF($K$8=8,ROUND(AVERAGE(J8:J11,J13:J15),2),IF($K$8=9,ROUND(AVERAGE(J8:J11,J13:J16),2),IF($K$8=10,ROUND(AVERAGE(J8:J11,J13:J17),2),IF($K$8=11,ROUND(AVERAGE(J8:J11,J13:J18),2),IF($K$8=12,ROUND(AVERAGE(J8:J11,J13:J19),2),IF($K$8&lt;3,"","")))))))))</f>
        <v/>
      </c>
      <c r="M12" s="64" t="str">
        <f t="shared" si="0"/>
        <v/>
      </c>
      <c r="N12" s="65"/>
      <c r="O12" s="9" t="str">
        <f t="shared" si="1"/>
        <v/>
      </c>
      <c r="P12" s="1" t="str">
        <f t="shared" si="2"/>
        <v/>
      </c>
    </row>
    <row r="13" spans="1:19" s="2" customFormat="1" ht="33.75" customHeight="1" x14ac:dyDescent="0.25">
      <c r="A13" s="96"/>
      <c r="B13" s="96"/>
      <c r="C13" s="96"/>
      <c r="D13" s="60"/>
      <c r="E13" s="61"/>
      <c r="F13" s="60"/>
      <c r="G13" s="62"/>
      <c r="H13" s="63"/>
      <c r="I13" s="3"/>
      <c r="J13" s="1"/>
      <c r="K13" s="87"/>
      <c r="L13" s="8" t="str">
        <f>IF($K$8=6,ROUND(AVERAGE(J8:J12),2),IF($K$8=7,ROUND(AVERAGE(J8:J12,J14),2),IF($K$8=8,ROUND(AVERAGE(J8:J12,J14:J15),2),IF($K$8=9,ROUND(AVERAGE(J8:J12,J14:J16),2),IF($K$8=10,ROUND(AVERAGE(J8:J12,J14:J17),2),IF($K$8=11,ROUND(AVERAGE(J8:J12,J14:J18),2),IF($K$8=12,ROUND(AVERAGE(J8:J12,J14:J19),2),IF($K$8&lt;3,"",""))))))))</f>
        <v/>
      </c>
      <c r="M13" s="64" t="str">
        <f t="shared" si="0"/>
        <v/>
      </c>
      <c r="N13" s="65"/>
      <c r="O13" s="9" t="str">
        <f t="shared" si="1"/>
        <v/>
      </c>
      <c r="P13" s="1" t="str">
        <f t="shared" si="2"/>
        <v/>
      </c>
    </row>
    <row r="14" spans="1:19" s="2" customFormat="1" ht="33.75" customHeight="1" x14ac:dyDescent="0.25">
      <c r="A14" s="96"/>
      <c r="B14" s="96"/>
      <c r="C14" s="96"/>
      <c r="D14" s="60"/>
      <c r="E14" s="61"/>
      <c r="F14" s="60"/>
      <c r="G14" s="62"/>
      <c r="H14" s="63"/>
      <c r="I14" s="3"/>
      <c r="J14" s="1"/>
      <c r="K14" s="87"/>
      <c r="L14" s="8" t="str">
        <f>IF($K$8=7,ROUND(AVERAGE(J8:J13),2),IF($K$8=8,ROUND(AVERAGE(J8:J13,J15),2),IF($K$8=9,ROUND(AVERAGE(J8:J13,J16),2),IF($K$8=10,ROUND(AVERAGE(J8:J13,J17),2),IF($K$8=11,ROUND(AVERAGE(J8:J13,J15:J18),2),IF($K$8=12,ROUND(AVERAGE(J8:J13,J15:J19),2),IF($K$8&lt;3,"","")))))))</f>
        <v/>
      </c>
      <c r="M14" s="64" t="str">
        <f t="shared" si="0"/>
        <v/>
      </c>
      <c r="N14" s="65"/>
      <c r="O14" s="9" t="str">
        <f t="shared" si="1"/>
        <v/>
      </c>
      <c r="P14" s="1" t="str">
        <f t="shared" si="2"/>
        <v/>
      </c>
    </row>
    <row r="15" spans="1:19" s="2" customFormat="1" ht="33.75" customHeight="1" x14ac:dyDescent="0.25">
      <c r="A15" s="96"/>
      <c r="B15" s="96"/>
      <c r="C15" s="96"/>
      <c r="D15" s="60"/>
      <c r="E15" s="61"/>
      <c r="F15" s="60"/>
      <c r="G15" s="62"/>
      <c r="H15" s="63"/>
      <c r="I15" s="3"/>
      <c r="J15" s="1"/>
      <c r="K15" s="87"/>
      <c r="L15" s="8" t="str">
        <f>IF($K$8=8,ROUND(AVERAGE(J8:J14),2),IF($K$8=9,ROUND(AVERAGE(J8:J14,J16,J17),2),IF($K$8=10,ROUND(AVERAGE(J8:J14,J16:J17),2),IF($K$8=11,ROUND(AVERAGE(J8:J14,J16:J18),2),IF($K$8=12,ROUND(AVERAGE(J8:J14,J16:J19),2),IF($K$8&lt;3,"",""))))))</f>
        <v/>
      </c>
      <c r="M15" s="64" t="str">
        <f t="shared" si="0"/>
        <v/>
      </c>
      <c r="N15" s="65"/>
      <c r="O15" s="9" t="str">
        <f t="shared" si="1"/>
        <v/>
      </c>
      <c r="P15" s="1" t="str">
        <f t="shared" si="2"/>
        <v/>
      </c>
    </row>
    <row r="16" spans="1:19" s="2" customFormat="1" ht="33.75" customHeight="1" x14ac:dyDescent="0.25">
      <c r="A16" s="96"/>
      <c r="B16" s="96"/>
      <c r="C16" s="96"/>
      <c r="D16" s="60"/>
      <c r="E16" s="61"/>
      <c r="F16" s="60"/>
      <c r="G16" s="62"/>
      <c r="H16" s="63"/>
      <c r="I16" s="3"/>
      <c r="J16" s="1"/>
      <c r="K16" s="87"/>
      <c r="L16" s="8" t="str">
        <f>IF($K$8=9,ROUND(AVERAGE(J8:J15),2),IF($K$8=10,ROUND(AVERAGE(J8:J15,J17),2),IF($K$8=11,ROUND(AVERAGE(J8:J15,J17:J18),2),IF($K$8=12,ROUND(AVERAGE(J8:J15,J17:J19),2),IF($K$8&lt;3,"","")))))</f>
        <v/>
      </c>
      <c r="M16" s="64" t="str">
        <f t="shared" si="0"/>
        <v/>
      </c>
      <c r="N16" s="65"/>
      <c r="O16" s="9" t="str">
        <f t="shared" si="1"/>
        <v/>
      </c>
      <c r="P16" s="1" t="str">
        <f t="shared" si="2"/>
        <v/>
      </c>
    </row>
    <row r="17" spans="1:16" s="2" customFormat="1" ht="33.75" customHeight="1" x14ac:dyDescent="0.25">
      <c r="A17" s="96"/>
      <c r="B17" s="96"/>
      <c r="C17" s="96"/>
      <c r="D17" s="60"/>
      <c r="E17" s="61"/>
      <c r="F17" s="60"/>
      <c r="G17" s="62"/>
      <c r="H17" s="63"/>
      <c r="I17" s="3"/>
      <c r="J17" s="1"/>
      <c r="K17" s="87"/>
      <c r="L17" s="8" t="str">
        <f>IF($K$8=10,ROUND(AVERAGE(J8:J16),2),IF($K$8=11,ROUND(AVERAGE(J8:J16,J18),2),IF($K$8=12,ROUND(AVERAGE(J8:J16,J18:J19),2),IF($K$8&lt;3,"",""))))</f>
        <v/>
      </c>
      <c r="M17" s="64" t="str">
        <f t="shared" si="0"/>
        <v/>
      </c>
      <c r="N17" s="65"/>
      <c r="O17" s="9" t="str">
        <f t="shared" si="1"/>
        <v/>
      </c>
      <c r="P17" s="1" t="str">
        <f t="shared" si="2"/>
        <v/>
      </c>
    </row>
    <row r="18" spans="1:16" s="2" customFormat="1" ht="33.75" customHeight="1" x14ac:dyDescent="0.25">
      <c r="A18" s="96"/>
      <c r="B18" s="96"/>
      <c r="C18" s="96"/>
      <c r="D18" s="60"/>
      <c r="E18" s="61"/>
      <c r="F18" s="60"/>
      <c r="G18" s="62"/>
      <c r="H18" s="63"/>
      <c r="I18" s="3"/>
      <c r="J18" s="1"/>
      <c r="K18" s="87"/>
      <c r="L18" s="8" t="str">
        <f>IF($K$8=11,ROUND(AVERAGE(J8:J17),2),IF($K$8=12,ROUND(AVERAGE(J8:J17,J19),2),IF($K$8&lt;3,"","")))</f>
        <v/>
      </c>
      <c r="M18" s="64" t="str">
        <f t="shared" si="0"/>
        <v/>
      </c>
      <c r="N18" s="65"/>
      <c r="O18" s="9" t="str">
        <f t="shared" si="1"/>
        <v/>
      </c>
      <c r="P18" s="1" t="str">
        <f t="shared" si="2"/>
        <v/>
      </c>
    </row>
    <row r="19" spans="1:16" s="2" customFormat="1" ht="33.75" customHeight="1" x14ac:dyDescent="0.25">
      <c r="A19" s="96"/>
      <c r="B19" s="96"/>
      <c r="C19" s="96"/>
      <c r="D19" s="60"/>
      <c r="E19" s="61"/>
      <c r="F19" s="60"/>
      <c r="G19" s="62"/>
      <c r="H19" s="63"/>
      <c r="I19" s="3"/>
      <c r="J19" s="1"/>
      <c r="K19" s="88"/>
      <c r="L19" s="8" t="str">
        <f>IF($K$8=12,ROUND(AVERAGE(J8:J18),2),IF($K$8&lt;3,"",""))</f>
        <v/>
      </c>
      <c r="M19" s="64" t="str">
        <f t="shared" si="0"/>
        <v/>
      </c>
      <c r="N19" s="65"/>
      <c r="O19" s="9" t="str">
        <f t="shared" si="1"/>
        <v/>
      </c>
      <c r="P19" s="1" t="str">
        <f t="shared" si="2"/>
        <v/>
      </c>
    </row>
    <row r="20" spans="1:16" s="2" customFormat="1" ht="7.5" customHeight="1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  <row r="21" spans="1:16" s="2" customFormat="1" ht="22.5" customHeight="1" x14ac:dyDescent="0.25">
      <c r="A21" s="92" t="s">
        <v>36</v>
      </c>
      <c r="B21" s="92"/>
      <c r="C21" s="92"/>
      <c r="D21" s="92"/>
      <c r="E21" s="92"/>
      <c r="F21" s="92"/>
      <c r="G21" s="56"/>
      <c r="H21" s="67"/>
      <c r="I21" s="67"/>
      <c r="J21" s="67"/>
      <c r="K21" s="67"/>
      <c r="L21" s="67"/>
      <c r="M21" s="68" t="s">
        <v>21</v>
      </c>
      <c r="N21" s="69"/>
      <c r="O21" s="14" t="str">
        <f>IF($P$21=0,"",$P$21)</f>
        <v/>
      </c>
      <c r="P21" s="13">
        <f>COUNT(P8:P19)</f>
        <v>0</v>
      </c>
    </row>
    <row r="22" spans="1:16" s="2" customFormat="1" ht="22.5" customHeight="1" x14ac:dyDescent="0.25">
      <c r="A22" s="90" t="s">
        <v>20</v>
      </c>
      <c r="B22" s="90"/>
      <c r="C22" s="90"/>
      <c r="D22" s="90"/>
      <c r="E22" s="90"/>
      <c r="F22" s="90"/>
      <c r="G22" s="56"/>
      <c r="H22" s="67"/>
      <c r="I22" s="67"/>
      <c r="J22" s="67"/>
      <c r="K22" s="67"/>
      <c r="L22" s="67"/>
      <c r="M22" s="66"/>
      <c r="N22" s="66"/>
      <c r="O22" s="66"/>
    </row>
    <row r="23" spans="1:16" s="2" customFormat="1" ht="22.5" customHeight="1" x14ac:dyDescent="0.25">
      <c r="A23" s="90"/>
      <c r="B23" s="90"/>
      <c r="C23" s="90"/>
      <c r="D23" s="90"/>
      <c r="E23" s="90"/>
      <c r="F23" s="90"/>
      <c r="G23" s="54" t="str">
        <f>IF(OR($J$8="",$P$21&gt;=3),"","NECESSÁRIO JUSTIFICAR NOS AUTOS A DETERMINAÇÃO DE PREÇO ESTIMADO COM BASE EM MENOS DE 3 (TRÊS) PREÇOS VÁLIDOS (Art. 6º, § 5º da IN SEGES/ME nº 65/2021)")</f>
        <v/>
      </c>
      <c r="H23" s="55"/>
      <c r="I23" s="55"/>
      <c r="J23" s="55"/>
      <c r="K23" s="55"/>
      <c r="L23" s="55"/>
      <c r="M23" s="55"/>
      <c r="N23" s="55"/>
      <c r="O23" s="55"/>
    </row>
    <row r="24" spans="1:16" s="2" customFormat="1" ht="22.5" customHeight="1" x14ac:dyDescent="0.25">
      <c r="A24" s="90"/>
      <c r="B24" s="90"/>
      <c r="C24" s="90"/>
      <c r="D24" s="90"/>
      <c r="E24" s="90"/>
      <c r="F24" s="90"/>
      <c r="G24" s="56"/>
      <c r="H24" s="73"/>
      <c r="I24" s="71"/>
      <c r="J24" s="71"/>
      <c r="K24" s="71"/>
      <c r="L24" s="71"/>
      <c r="M24" s="71"/>
      <c r="N24" s="71"/>
      <c r="O24" s="71"/>
    </row>
    <row r="25" spans="1:16" s="2" customFormat="1" ht="11.25" customHeight="1" x14ac:dyDescent="0.25">
      <c r="A25" s="90"/>
      <c r="B25" s="90"/>
      <c r="C25" s="90"/>
      <c r="D25" s="90"/>
      <c r="E25" s="90"/>
      <c r="F25" s="90"/>
      <c r="G25" s="56"/>
      <c r="H25" s="73"/>
      <c r="I25" s="71"/>
      <c r="J25" s="71"/>
      <c r="K25" s="71"/>
      <c r="L25" s="71"/>
      <c r="M25" s="71"/>
      <c r="N25" s="71"/>
      <c r="O25" s="71"/>
    </row>
    <row r="26" spans="1:16" s="2" customFormat="1" ht="11.25" customHeight="1" x14ac:dyDescent="0.25">
      <c r="A26" s="74" t="s">
        <v>32</v>
      </c>
      <c r="B26" s="75"/>
      <c r="C26" s="75"/>
      <c r="D26" s="75"/>
      <c r="E26" s="75"/>
      <c r="F26" s="76"/>
      <c r="G26" s="56"/>
      <c r="H26" s="73"/>
      <c r="I26" s="71"/>
      <c r="J26" s="71"/>
      <c r="K26" s="71"/>
      <c r="L26" s="71"/>
      <c r="M26" s="71"/>
      <c r="N26" s="71"/>
      <c r="O26" s="71"/>
    </row>
    <row r="27" spans="1:16" s="2" customFormat="1" ht="11.25" customHeight="1" x14ac:dyDescent="0.25">
      <c r="A27" s="77"/>
      <c r="B27" s="78"/>
      <c r="C27" s="78"/>
      <c r="D27" s="78"/>
      <c r="E27" s="78"/>
      <c r="F27" s="79"/>
      <c r="G27" s="56"/>
      <c r="H27" s="73"/>
      <c r="I27" s="72"/>
      <c r="J27" s="72"/>
      <c r="K27" s="72"/>
      <c r="L27" s="72"/>
      <c r="M27" s="72"/>
      <c r="N27" s="72"/>
      <c r="O27" s="72"/>
    </row>
    <row r="28" spans="1:16" ht="18.75" customHeight="1" x14ac:dyDescent="0.2">
      <c r="A28" s="85" t="s">
        <v>13</v>
      </c>
      <c r="B28" s="85"/>
      <c r="C28" s="85"/>
      <c r="D28" s="85"/>
      <c r="E28" s="85"/>
      <c r="F28" s="11" t="str">
        <f>IF($P$21&lt;2,"",_xlfn.STDEV.S(P8:P19)/ROUND(AVERAGE(P8:P19),2))</f>
        <v/>
      </c>
      <c r="G28" s="56"/>
      <c r="H28" s="73"/>
      <c r="I28" s="81" t="s">
        <v>27</v>
      </c>
      <c r="J28" s="82"/>
      <c r="K28" s="82"/>
      <c r="L28" s="82"/>
      <c r="M28" s="82"/>
      <c r="N28" s="82"/>
      <c r="O28" s="83"/>
    </row>
    <row r="29" spans="1:16" ht="18.75" customHeight="1" x14ac:dyDescent="0.2">
      <c r="A29" s="85" t="s">
        <v>19</v>
      </c>
      <c r="B29" s="85"/>
      <c r="C29" s="85"/>
      <c r="D29" s="85"/>
      <c r="E29" s="85"/>
      <c r="F29" s="10" t="str">
        <f>IF($P$21=0,"",SMALL(P8:P19,1))</f>
        <v/>
      </c>
      <c r="G29" s="56"/>
      <c r="H29" s="73"/>
      <c r="I29" s="52" t="s">
        <v>28</v>
      </c>
      <c r="J29" s="57"/>
      <c r="K29" s="58"/>
      <c r="L29" s="58"/>
      <c r="M29" s="59"/>
      <c r="N29" s="18" t="s">
        <v>11</v>
      </c>
      <c r="O29" s="51"/>
    </row>
    <row r="30" spans="1:16" ht="18.75" customHeight="1" x14ac:dyDescent="0.2">
      <c r="A30" s="85" t="s">
        <v>14</v>
      </c>
      <c r="B30" s="85"/>
      <c r="C30" s="85"/>
      <c r="D30" s="85"/>
      <c r="E30" s="85"/>
      <c r="F30" s="10" t="str">
        <f>IF($F$28="","",ROUND(AVERAGE(P8:P19),2))</f>
        <v/>
      </c>
      <c r="G30" s="56"/>
      <c r="H30" s="73"/>
      <c r="I30" s="52" t="s">
        <v>28</v>
      </c>
      <c r="J30" s="57"/>
      <c r="K30" s="58"/>
      <c r="L30" s="58"/>
      <c r="M30" s="59"/>
      <c r="N30" s="18" t="s">
        <v>11</v>
      </c>
      <c r="O30" s="51"/>
    </row>
    <row r="31" spans="1:16" ht="18.75" customHeight="1" x14ac:dyDescent="0.2">
      <c r="A31" s="85" t="s">
        <v>15</v>
      </c>
      <c r="B31" s="85"/>
      <c r="C31" s="85"/>
      <c r="D31" s="85"/>
      <c r="E31" s="85"/>
      <c r="F31" s="10" t="str">
        <f>IF($F$28="","",ROUND(MEDIAN(P8:P19),2))</f>
        <v/>
      </c>
      <c r="G31" s="56"/>
      <c r="H31" s="73"/>
      <c r="I31" s="52" t="s">
        <v>28</v>
      </c>
      <c r="J31" s="57"/>
      <c r="K31" s="58"/>
      <c r="L31" s="58"/>
      <c r="M31" s="59"/>
      <c r="N31" s="18" t="s">
        <v>11</v>
      </c>
      <c r="O31" s="51"/>
    </row>
    <row r="32" spans="1:16" ht="67.5" customHeight="1" x14ac:dyDescent="0.2">
      <c r="A32" s="80" t="s">
        <v>22</v>
      </c>
      <c r="B32" s="80"/>
      <c r="C32" s="80"/>
      <c r="D32" s="80"/>
      <c r="E32" s="80"/>
      <c r="F32" s="80"/>
      <c r="G32" s="56"/>
      <c r="H32" s="73"/>
      <c r="I32" s="94"/>
      <c r="J32" s="94"/>
      <c r="K32" s="94"/>
      <c r="L32" s="94"/>
      <c r="M32" s="94"/>
      <c r="N32" s="94"/>
      <c r="O32" s="94"/>
    </row>
    <row r="33" spans="1:15" ht="18.75" customHeight="1" x14ac:dyDescent="0.2">
      <c r="A33" s="93" t="s">
        <v>26</v>
      </c>
      <c r="B33" s="93"/>
      <c r="C33" s="93"/>
      <c r="D33" s="93"/>
      <c r="E33" s="93"/>
      <c r="F33" s="10" t="str">
        <f>IF($F$28&lt;=1%,$F$29,IF(AND($F$28&gt;1%,$F$28&lt;=25%),$F$30,$F$31))</f>
        <v/>
      </c>
      <c r="G33" s="56"/>
      <c r="H33" s="73"/>
      <c r="I33" s="95"/>
      <c r="J33" s="95"/>
      <c r="K33" s="95"/>
      <c r="L33" s="95"/>
      <c r="M33" s="95"/>
      <c r="N33" s="95"/>
      <c r="O33" s="95"/>
    </row>
    <row r="34" spans="1:15" ht="7.5" customHeight="1" x14ac:dyDescent="0.2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</row>
    <row r="35" spans="1:15" s="7" customFormat="1" ht="15" customHeight="1" x14ac:dyDescent="0.2">
      <c r="A35" s="91" t="s">
        <v>35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1:15" ht="7.5" customHeight="1" x14ac:dyDescent="0.2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5" s="5" customFormat="1" ht="90" customHeight="1" x14ac:dyDescent="0.25">
      <c r="A37" s="89" t="s">
        <v>34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</sheetData>
  <sheetProtection algorithmName="SHA-512" hashValue="P8c0xmgvOrBQU/MuI32CWxrDJS6oyhEVCw/egp33kNICufok9iSLR0+Xa4e+JgM2WToUfL2kquUZUjsgAz06nA==" saltValue="YxdGitYznqMzR2H3ALd0tg==" spinCount="100000" sheet="1" objects="1" scenarios="1"/>
  <mergeCells count="65">
    <mergeCell ref="C5:O5"/>
    <mergeCell ref="A1:O1"/>
    <mergeCell ref="A2:O2"/>
    <mergeCell ref="B3:O3"/>
    <mergeCell ref="B4:G4"/>
    <mergeCell ref="H4:O4"/>
    <mergeCell ref="A6:O6"/>
    <mergeCell ref="A7:C7"/>
    <mergeCell ref="G7:H7"/>
    <mergeCell ref="M7:N7"/>
    <mergeCell ref="A8:C19"/>
    <mergeCell ref="D8:D19"/>
    <mergeCell ref="E8:E19"/>
    <mergeCell ref="F8:F19"/>
    <mergeCell ref="G8:H8"/>
    <mergeCell ref="K8:K19"/>
    <mergeCell ref="M8:N8"/>
    <mergeCell ref="G9:H9"/>
    <mergeCell ref="M9:N9"/>
    <mergeCell ref="G10:H10"/>
    <mergeCell ref="M10:N10"/>
    <mergeCell ref="G12:H12"/>
    <mergeCell ref="M12:N12"/>
    <mergeCell ref="G13:H13"/>
    <mergeCell ref="M13:N13"/>
    <mergeCell ref="G11:H11"/>
    <mergeCell ref="M11:N11"/>
    <mergeCell ref="G14:H14"/>
    <mergeCell ref="M14:N14"/>
    <mergeCell ref="G15:H15"/>
    <mergeCell ref="M15:N15"/>
    <mergeCell ref="G16:H16"/>
    <mergeCell ref="M16:N16"/>
    <mergeCell ref="G17:H17"/>
    <mergeCell ref="M17:N17"/>
    <mergeCell ref="A21:F21"/>
    <mergeCell ref="G21:L22"/>
    <mergeCell ref="M21:N21"/>
    <mergeCell ref="A22:F25"/>
    <mergeCell ref="M22:O22"/>
    <mergeCell ref="G18:H18"/>
    <mergeCell ref="M18:N18"/>
    <mergeCell ref="G19:H19"/>
    <mergeCell ref="M19:N19"/>
    <mergeCell ref="A20:O20"/>
    <mergeCell ref="G23:O23"/>
    <mergeCell ref="G24:G33"/>
    <mergeCell ref="H24:H33"/>
    <mergeCell ref="I24:O27"/>
    <mergeCell ref="A26:F27"/>
    <mergeCell ref="A28:E28"/>
    <mergeCell ref="I28:O28"/>
    <mergeCell ref="A29:E29"/>
    <mergeCell ref="J29:M29"/>
    <mergeCell ref="A30:E30"/>
    <mergeCell ref="A34:O34"/>
    <mergeCell ref="A35:O35"/>
    <mergeCell ref="A36:O36"/>
    <mergeCell ref="A37:O37"/>
    <mergeCell ref="J30:M30"/>
    <mergeCell ref="A31:E31"/>
    <mergeCell ref="J31:M31"/>
    <mergeCell ref="A32:F32"/>
    <mergeCell ref="I32:O33"/>
    <mergeCell ref="A33:E33"/>
  </mergeCells>
  <conditionalFormatting sqref="O8:O19">
    <cfRule type="cellIs" dxfId="84" priority="3" operator="equal">
      <formula>"INEXEQUÍVEL"</formula>
    </cfRule>
    <cfRule type="cellIs" dxfId="83" priority="4" operator="equal">
      <formula>"EXCESSIVAMENTE ELEVADO"</formula>
    </cfRule>
    <cfRule type="cellIs" dxfId="82" priority="5" operator="equal">
      <formula>"EXEQUÍVEL"</formula>
    </cfRule>
    <cfRule type="cellIs" dxfId="81" priority="6" operator="equal">
      <formula>"ACEITÁVEL"</formula>
    </cfRule>
  </conditionalFormatting>
  <conditionalFormatting sqref="O21">
    <cfRule type="iconSet" priority="2">
      <iconSet iconSet="3Symbols2">
        <cfvo type="percent" val="0"/>
        <cfvo type="num" val="1"/>
        <cfvo type="num" val="3"/>
      </iconSet>
    </cfRule>
  </conditionalFormatting>
  <conditionalFormatting sqref="G23">
    <cfRule type="containsText" dxfId="80" priority="1" operator="containsText" text="NECESSÁRIO JUSTIFICAR NOS AUTOS A DETERMINAÇÃO DE PREÇO ESTIMADO COM BASE EM MENOS DE 3 (TRÊS) PREÇOS VÁLIDOS (Art. 6º, § 5º da IN SEGES/ME nº 65/2021)">
      <formula>NOT(ISERROR(SEARCH("NECESSÁRIO JUSTIFICAR NOS AUTOS A DETERMINAÇÃO DE PREÇO ESTIMADO COM BASE EM MENOS DE 3 (TRÊS) PREÇOS VÁLIDOS (Art. 6º, § 5º da IN SEGES/ME nº 65/2021)",G23)))</formula>
    </cfRule>
  </conditionalFormatting>
  <printOptions horizontalCentered="1"/>
  <pageMargins left="0.39370078740157483" right="0.39370078740157483" top="0.74803149606299213" bottom="0.55118110236220474" header="0.31496062992125984" footer="0.31496062992125984"/>
  <pageSetup paperSize="9" scale="60" orientation="landscape" r:id="rId1"/>
  <headerFooter>
    <oddHeader>&amp;L&amp;G&amp;C&amp;"Spranq eco sans,Negrito"&amp;10SERVIÇO PÚBLICO FEDERAL
UNIVERSIDADE FEDERAL DO SUL E SUDESTE DO PARÁ&amp;"-,Regular"&amp;11
&amp;"Spranq eco sans,Regular"&amp;10Emitido em &amp;D às &amp;T&amp;R&amp;G</oddHeader>
    <oddFooter>&amp;L&amp;"Spranq eco sans,Regular"&amp;8Diretoria de Compras, Contratos e Convênios (DCO/PROAD) – Setor de Contratações
Modelo de Mapa de Avaliação de Preços: Serviços
Atualização: dezembro/2022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26</vt:i4>
      </vt:variant>
      <vt:variant>
        <vt:lpstr>Intervalos Nomeados</vt:lpstr>
      </vt:variant>
      <vt:variant>
        <vt:i4>27</vt:i4>
      </vt:variant>
    </vt:vector>
  </HeadingPairs>
  <TitlesOfParts>
    <vt:vector size="53" baseType="lpstr">
      <vt:lpstr>ITEM 1</vt:lpstr>
      <vt:lpstr>ITEM 2</vt:lpstr>
      <vt:lpstr>ITEM 3</vt:lpstr>
      <vt:lpstr>ITEM 4</vt:lpstr>
      <vt:lpstr>ITEM 5</vt:lpstr>
      <vt:lpstr>ITEM 6</vt:lpstr>
      <vt:lpstr>ITEM 7</vt:lpstr>
      <vt:lpstr>ITEM 8</vt:lpstr>
      <vt:lpstr>ITEM 9</vt:lpstr>
      <vt:lpstr>ITEM 10</vt:lpstr>
      <vt:lpstr>ITEM 11</vt:lpstr>
      <vt:lpstr>ITEM 12</vt:lpstr>
      <vt:lpstr>ITEM 13</vt:lpstr>
      <vt:lpstr>ITEM 14</vt:lpstr>
      <vt:lpstr>ITEM 15</vt:lpstr>
      <vt:lpstr>ITEM 16</vt:lpstr>
      <vt:lpstr>ITEM 17</vt:lpstr>
      <vt:lpstr>ITEM 18</vt:lpstr>
      <vt:lpstr>ITEM 19</vt:lpstr>
      <vt:lpstr>ITEM 20</vt:lpstr>
      <vt:lpstr>ITEM 21</vt:lpstr>
      <vt:lpstr>ITEM 22</vt:lpstr>
      <vt:lpstr>ITEM 23</vt:lpstr>
      <vt:lpstr>ITEM 24</vt:lpstr>
      <vt:lpstr>ITEM 25</vt:lpstr>
      <vt:lpstr>MAPA DE PREÇOS</vt:lpstr>
      <vt:lpstr>'ITEM 1'!Area_de_impressao</vt:lpstr>
      <vt:lpstr>'ITEM 10'!Area_de_impressao</vt:lpstr>
      <vt:lpstr>'ITEM 11'!Area_de_impressao</vt:lpstr>
      <vt:lpstr>'ITEM 12'!Area_de_impressao</vt:lpstr>
      <vt:lpstr>'ITEM 13'!Area_de_impressao</vt:lpstr>
      <vt:lpstr>'ITEM 14'!Area_de_impressao</vt:lpstr>
      <vt:lpstr>'ITEM 15'!Area_de_impressao</vt:lpstr>
      <vt:lpstr>'ITEM 16'!Area_de_impressao</vt:lpstr>
      <vt:lpstr>'ITEM 17'!Area_de_impressao</vt:lpstr>
      <vt:lpstr>'ITEM 18'!Area_de_impressao</vt:lpstr>
      <vt:lpstr>'ITEM 19'!Area_de_impressao</vt:lpstr>
      <vt:lpstr>'ITEM 2'!Area_de_impressao</vt:lpstr>
      <vt:lpstr>'ITEM 20'!Area_de_impressao</vt:lpstr>
      <vt:lpstr>'ITEM 21'!Area_de_impressao</vt:lpstr>
      <vt:lpstr>'ITEM 22'!Area_de_impressao</vt:lpstr>
      <vt:lpstr>'ITEM 23'!Area_de_impressao</vt:lpstr>
      <vt:lpstr>'ITEM 24'!Area_de_impressao</vt:lpstr>
      <vt:lpstr>'ITEM 25'!Area_de_impressao</vt:lpstr>
      <vt:lpstr>'ITEM 3'!Area_de_impressao</vt:lpstr>
      <vt:lpstr>'ITEM 4'!Area_de_impressao</vt:lpstr>
      <vt:lpstr>'ITEM 5'!Area_de_impressao</vt:lpstr>
      <vt:lpstr>'ITEM 6'!Area_de_impressao</vt:lpstr>
      <vt:lpstr>'ITEM 7'!Area_de_impressao</vt:lpstr>
      <vt:lpstr>'ITEM 8'!Area_de_impressao</vt:lpstr>
      <vt:lpstr>'ITEM 9'!Area_de_impressao</vt:lpstr>
      <vt:lpstr>'MAPA DE PREÇOS'!Area_de_impressao</vt:lpstr>
      <vt:lpstr>'MAPA DE PREÇOS'!Titulos_de_impressao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Unifesspa</dc:creator>
  <cp:lastModifiedBy>leandromaia</cp:lastModifiedBy>
  <cp:lastPrinted>2022-12-27T20:54:23Z</cp:lastPrinted>
  <dcterms:created xsi:type="dcterms:W3CDTF">2017-07-18T18:57:54Z</dcterms:created>
  <dcterms:modified xsi:type="dcterms:W3CDTF">2023-05-05T12:29:09Z</dcterms:modified>
</cp:coreProperties>
</file>