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leandromaia\OneDrive\Unifesspa\Presencial\Modelos Lei 14.133-2021\Modelos DCO\Pesquisa de Preços\Versão 2024.1\"/>
    </mc:Choice>
  </mc:AlternateContent>
  <xr:revisionPtr revIDLastSave="23" documentId="8_{57D58629-376A-4E31-BF41-E984EB3120AF}" xr6:coauthVersionLast="36" xr6:coauthVersionMax="36" xr10:uidLastSave="{793886E1-302C-42C3-8DB8-DAA53BC76E45}"/>
  <bookViews>
    <workbookView xWindow="28680" yWindow="-120" windowWidth="29040" windowHeight="15720" tabRatio="911" xr2:uid="{00000000-000D-0000-FFFF-FFFF00000000}"/>
  </bookViews>
  <sheets>
    <sheet name="Item 1" sheetId="39" r:id="rId1"/>
    <sheet name="Item 2" sheetId="40" r:id="rId2"/>
    <sheet name="Item 3" sheetId="64" r:id="rId3"/>
    <sheet name="Item 4" sheetId="65" r:id="rId4"/>
    <sheet name="Item 5" sheetId="66" r:id="rId5"/>
    <sheet name="Item 6" sheetId="67" r:id="rId6"/>
    <sheet name="Item 7" sheetId="68" r:id="rId7"/>
    <sheet name="Item 8" sheetId="69" r:id="rId8"/>
    <sheet name="Item 9" sheetId="70" r:id="rId9"/>
    <sheet name="Item 10" sheetId="71" r:id="rId10"/>
    <sheet name="Item 11" sheetId="72" r:id="rId11"/>
    <sheet name="Item 12" sheetId="73" r:id="rId12"/>
    <sheet name="Item 13" sheetId="74" r:id="rId13"/>
    <sheet name="Item 14" sheetId="75" r:id="rId14"/>
    <sheet name="Item 15" sheetId="76" r:id="rId15"/>
    <sheet name="Item 16" sheetId="77" r:id="rId16"/>
    <sheet name="Item 17" sheetId="78" r:id="rId17"/>
    <sheet name="Item 18" sheetId="79" r:id="rId18"/>
    <sheet name="Item 19" sheetId="80" r:id="rId19"/>
    <sheet name="Item 20" sheetId="81" r:id="rId20"/>
    <sheet name="Item 21" sheetId="82" r:id="rId21"/>
    <sheet name="Item 22" sheetId="83" r:id="rId22"/>
    <sheet name="Item 23" sheetId="84" r:id="rId23"/>
    <sheet name="Item 24" sheetId="85" r:id="rId24"/>
    <sheet name="Item 25" sheetId="86" r:id="rId25"/>
    <sheet name="Quadro de Preços" sheetId="8" r:id="rId26"/>
  </sheets>
  <definedNames>
    <definedName name="_xlnm.Print_Area" localSheetId="0">'Item 1'!$A$1:$Q$31</definedName>
    <definedName name="_xlnm.Print_Area" localSheetId="9">'Item 10'!$A$1:$Q$31</definedName>
    <definedName name="_xlnm.Print_Area" localSheetId="10">'Item 11'!$A$1:$Q$31</definedName>
    <definedName name="_xlnm.Print_Area" localSheetId="11">'Item 12'!$A$1:$Q$31</definedName>
    <definedName name="_xlnm.Print_Area" localSheetId="12">'Item 13'!$A$1:$Q$31</definedName>
    <definedName name="_xlnm.Print_Area" localSheetId="13">'Item 14'!$A$1:$Q$31</definedName>
    <definedName name="_xlnm.Print_Area" localSheetId="14">'Item 15'!$A$1:$Q$31</definedName>
    <definedName name="_xlnm.Print_Area" localSheetId="15">'Item 16'!$A$1:$Q$31</definedName>
    <definedName name="_xlnm.Print_Area" localSheetId="16">'Item 17'!$A$1:$Q$31</definedName>
    <definedName name="_xlnm.Print_Area" localSheetId="17">'Item 18'!$A$1:$Q$31</definedName>
    <definedName name="_xlnm.Print_Area" localSheetId="18">'Item 19'!$A$1:$Q$31</definedName>
    <definedName name="_xlnm.Print_Area" localSheetId="1">'Item 2'!$A$1:$Q$31</definedName>
    <definedName name="_xlnm.Print_Area" localSheetId="19">'Item 20'!$A$1:$Q$31</definedName>
    <definedName name="_xlnm.Print_Area" localSheetId="20">'Item 21'!$A$1:$Q$31</definedName>
    <definedName name="_xlnm.Print_Area" localSheetId="21">'Item 22'!$A$1:$Q$31</definedName>
    <definedName name="_xlnm.Print_Area" localSheetId="22">'Item 23'!$A$1:$Q$31</definedName>
    <definedName name="_xlnm.Print_Area" localSheetId="23">'Item 24'!$A$1:$Q$31</definedName>
    <definedName name="_xlnm.Print_Area" localSheetId="24">'Item 25'!$A$1:$Q$31</definedName>
    <definedName name="_xlnm.Print_Area" localSheetId="2">'Item 3'!$A$1:$Q$31</definedName>
    <definedName name="_xlnm.Print_Area" localSheetId="3">'Item 4'!$A$1:$Q$31</definedName>
    <definedName name="_xlnm.Print_Area" localSheetId="4">'Item 5'!$A$1:$Q$31</definedName>
    <definedName name="_xlnm.Print_Area" localSheetId="5">'Item 6'!$A$1:$Q$31</definedName>
    <definedName name="_xlnm.Print_Area" localSheetId="6">'Item 7'!$A$1:$Q$31</definedName>
    <definedName name="_xlnm.Print_Area" localSheetId="7">'Item 8'!$A$1:$Q$31</definedName>
    <definedName name="_xlnm.Print_Area" localSheetId="8">'Item 9'!$A$1:$Q$31</definedName>
    <definedName name="_xlnm.Print_Area" localSheetId="25">'Quadro de Preços'!$A$1:$K$39</definedName>
    <definedName name="_xlnm.Print_Titles" localSheetId="25">'Quadro de Preços'!$1:$3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8" l="1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3" i="8"/>
  <c r="H12" i="8"/>
  <c r="H11" i="8"/>
  <c r="H10" i="8"/>
  <c r="H9" i="8"/>
  <c r="H8" i="8"/>
  <c r="H7" i="8"/>
  <c r="H6" i="8"/>
  <c r="G28" i="8"/>
  <c r="G27" i="8"/>
  <c r="G26" i="8"/>
  <c r="G25" i="8"/>
  <c r="G24" i="8"/>
  <c r="G23" i="8"/>
  <c r="G14" i="8"/>
  <c r="G22" i="8"/>
  <c r="G21" i="8"/>
  <c r="G20" i="8"/>
  <c r="G19" i="8"/>
  <c r="G18" i="8"/>
  <c r="G17" i="8"/>
  <c r="G16" i="8"/>
  <c r="G15" i="8"/>
  <c r="G13" i="8"/>
  <c r="G12" i="8"/>
  <c r="G11" i="8"/>
  <c r="G10" i="8"/>
  <c r="G9" i="8"/>
  <c r="G8" i="8"/>
  <c r="G7" i="8"/>
  <c r="G6" i="8"/>
  <c r="F17" i="8"/>
  <c r="F28" i="8"/>
  <c r="F27" i="8"/>
  <c r="F26" i="8"/>
  <c r="F25" i="8"/>
  <c r="F24" i="8"/>
  <c r="F23" i="8"/>
  <c r="F22" i="8"/>
  <c r="F21" i="8"/>
  <c r="F20" i="8"/>
  <c r="F19" i="8"/>
  <c r="F18" i="8"/>
  <c r="F16" i="8"/>
  <c r="F15" i="8"/>
  <c r="F14" i="8"/>
  <c r="F13" i="8"/>
  <c r="F12" i="8"/>
  <c r="F11" i="8"/>
  <c r="F10" i="8"/>
  <c r="F9" i="8"/>
  <c r="F8" i="8"/>
  <c r="F7" i="8"/>
  <c r="F6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B4" i="86"/>
  <c r="B4" i="85"/>
  <c r="B4" i="84"/>
  <c r="B4" i="83"/>
  <c r="B4" i="82"/>
  <c r="B4" i="80"/>
  <c r="B4" i="79"/>
  <c r="B4" i="78"/>
  <c r="B4" i="77"/>
  <c r="B4" i="76"/>
  <c r="B4" i="75"/>
  <c r="B4" i="74"/>
  <c r="B4" i="73"/>
  <c r="B4" i="72"/>
  <c r="B4" i="70"/>
  <c r="B4" i="69"/>
  <c r="B4" i="68"/>
  <c r="B4" i="67"/>
  <c r="B4" i="66"/>
  <c r="B4" i="65"/>
  <c r="U20" i="86"/>
  <c r="T20" i="86"/>
  <c r="S20" i="86"/>
  <c r="L20" i="86"/>
  <c r="U19" i="86"/>
  <c r="T19" i="86"/>
  <c r="S19" i="86"/>
  <c r="L19" i="86"/>
  <c r="U18" i="86"/>
  <c r="T18" i="86"/>
  <c r="S18" i="86"/>
  <c r="L18" i="86"/>
  <c r="U17" i="86"/>
  <c r="T17" i="86"/>
  <c r="S17" i="86"/>
  <c r="L17" i="86"/>
  <c r="S16" i="86"/>
  <c r="U16" i="86" s="1"/>
  <c r="L16" i="86"/>
  <c r="S15" i="86"/>
  <c r="U15" i="86" s="1"/>
  <c r="L15" i="86"/>
  <c r="S14" i="86"/>
  <c r="U14" i="86" s="1"/>
  <c r="L14" i="86"/>
  <c r="S13" i="86"/>
  <c r="U13" i="86" s="1"/>
  <c r="L13" i="86"/>
  <c r="S12" i="86"/>
  <c r="U12" i="86" s="1"/>
  <c r="L12" i="86"/>
  <c r="S11" i="86"/>
  <c r="U11" i="86" s="1"/>
  <c r="L11" i="86"/>
  <c r="S10" i="86"/>
  <c r="U10" i="86" s="1"/>
  <c r="L10" i="86"/>
  <c r="U9" i="86"/>
  <c r="S9" i="86"/>
  <c r="T9" i="86" s="1"/>
  <c r="L9" i="86"/>
  <c r="U20" i="85"/>
  <c r="T20" i="85"/>
  <c r="S20" i="85"/>
  <c r="L20" i="85"/>
  <c r="U19" i="85"/>
  <c r="T19" i="85"/>
  <c r="S19" i="85"/>
  <c r="L19" i="85"/>
  <c r="U18" i="85"/>
  <c r="T18" i="85"/>
  <c r="S18" i="85"/>
  <c r="L18" i="85"/>
  <c r="U17" i="85"/>
  <c r="T17" i="85"/>
  <c r="S17" i="85"/>
  <c r="L17" i="85"/>
  <c r="S16" i="85"/>
  <c r="U16" i="85" s="1"/>
  <c r="L16" i="85"/>
  <c r="S15" i="85"/>
  <c r="U15" i="85" s="1"/>
  <c r="L15" i="85"/>
  <c r="S14" i="85"/>
  <c r="U14" i="85" s="1"/>
  <c r="L14" i="85"/>
  <c r="S13" i="85"/>
  <c r="U13" i="85" s="1"/>
  <c r="L13" i="85"/>
  <c r="S12" i="85"/>
  <c r="U12" i="85" s="1"/>
  <c r="L12" i="85"/>
  <c r="S11" i="85"/>
  <c r="U11" i="85" s="1"/>
  <c r="L11" i="85"/>
  <c r="S10" i="85"/>
  <c r="U10" i="85" s="1"/>
  <c r="L10" i="85"/>
  <c r="S9" i="85"/>
  <c r="U9" i="85" s="1"/>
  <c r="L9" i="85"/>
  <c r="U20" i="84"/>
  <c r="T20" i="84"/>
  <c r="S20" i="84"/>
  <c r="L20" i="84"/>
  <c r="U19" i="84"/>
  <c r="T19" i="84"/>
  <c r="S19" i="84"/>
  <c r="L19" i="84"/>
  <c r="U18" i="84"/>
  <c r="T18" i="84"/>
  <c r="S18" i="84"/>
  <c r="L18" i="84"/>
  <c r="U17" i="84"/>
  <c r="T17" i="84"/>
  <c r="S17" i="84"/>
  <c r="L17" i="84"/>
  <c r="S16" i="84"/>
  <c r="U16" i="84" s="1"/>
  <c r="L16" i="84"/>
  <c r="U15" i="84"/>
  <c r="T15" i="84"/>
  <c r="S15" i="84"/>
  <c r="L15" i="84"/>
  <c r="U14" i="84"/>
  <c r="T14" i="84"/>
  <c r="S14" i="84"/>
  <c r="L14" i="84"/>
  <c r="T13" i="84"/>
  <c r="S13" i="84"/>
  <c r="U13" i="84" s="1"/>
  <c r="L13" i="84"/>
  <c r="S12" i="84"/>
  <c r="U12" i="84" s="1"/>
  <c r="L12" i="84"/>
  <c r="S11" i="84"/>
  <c r="U11" i="84" s="1"/>
  <c r="L11" i="84"/>
  <c r="S10" i="84"/>
  <c r="U10" i="84" s="1"/>
  <c r="L10" i="84"/>
  <c r="U9" i="84"/>
  <c r="S9" i="84"/>
  <c r="T9" i="84" s="1"/>
  <c r="L9" i="84"/>
  <c r="U20" i="83"/>
  <c r="T20" i="83"/>
  <c r="S20" i="83"/>
  <c r="L20" i="83"/>
  <c r="U19" i="83"/>
  <c r="T19" i="83"/>
  <c r="S19" i="83"/>
  <c r="L19" i="83"/>
  <c r="U18" i="83"/>
  <c r="T18" i="83"/>
  <c r="S18" i="83"/>
  <c r="L18" i="83"/>
  <c r="U17" i="83"/>
  <c r="T17" i="83"/>
  <c r="S17" i="83"/>
  <c r="L17" i="83"/>
  <c r="S16" i="83"/>
  <c r="U16" i="83" s="1"/>
  <c r="L16" i="83"/>
  <c r="T15" i="83"/>
  <c r="S15" i="83"/>
  <c r="U15" i="83" s="1"/>
  <c r="L15" i="83"/>
  <c r="S14" i="83"/>
  <c r="U14" i="83" s="1"/>
  <c r="L14" i="83"/>
  <c r="T13" i="83"/>
  <c r="S13" i="83"/>
  <c r="U13" i="83" s="1"/>
  <c r="L13" i="83"/>
  <c r="S12" i="83"/>
  <c r="U12" i="83" s="1"/>
  <c r="L12" i="83"/>
  <c r="T11" i="83"/>
  <c r="S11" i="83"/>
  <c r="U11" i="83" s="1"/>
  <c r="L11" i="83"/>
  <c r="S10" i="83"/>
  <c r="U10" i="83" s="1"/>
  <c r="L10" i="83"/>
  <c r="T9" i="83"/>
  <c r="S9" i="83"/>
  <c r="U9" i="83" s="1"/>
  <c r="L9" i="83"/>
  <c r="U20" i="82"/>
  <c r="T20" i="82"/>
  <c r="S20" i="82"/>
  <c r="L20" i="82"/>
  <c r="U19" i="82"/>
  <c r="T19" i="82"/>
  <c r="S19" i="82"/>
  <c r="L19" i="82"/>
  <c r="U18" i="82"/>
  <c r="T18" i="82"/>
  <c r="S18" i="82"/>
  <c r="L18" i="82"/>
  <c r="U17" i="82"/>
  <c r="T17" i="82"/>
  <c r="S17" i="82"/>
  <c r="L17" i="82"/>
  <c r="U16" i="82"/>
  <c r="T16" i="82"/>
  <c r="S16" i="82"/>
  <c r="L16" i="82"/>
  <c r="S15" i="82"/>
  <c r="U15" i="82" s="1"/>
  <c r="L15" i="82"/>
  <c r="U14" i="82"/>
  <c r="T14" i="82"/>
  <c r="S14" i="82"/>
  <c r="L14" i="82"/>
  <c r="S13" i="82"/>
  <c r="U13" i="82" s="1"/>
  <c r="L13" i="82"/>
  <c r="U12" i="82"/>
  <c r="T12" i="82"/>
  <c r="S12" i="82"/>
  <c r="L12" i="82"/>
  <c r="S11" i="82"/>
  <c r="U11" i="82" s="1"/>
  <c r="L11" i="82"/>
  <c r="U10" i="82"/>
  <c r="T10" i="82"/>
  <c r="S10" i="82"/>
  <c r="L10" i="82"/>
  <c r="S9" i="82"/>
  <c r="U9" i="82" s="1"/>
  <c r="L9" i="82"/>
  <c r="U20" i="81"/>
  <c r="T20" i="81"/>
  <c r="S20" i="81"/>
  <c r="L20" i="81"/>
  <c r="U19" i="81"/>
  <c r="T19" i="81"/>
  <c r="S19" i="81"/>
  <c r="L19" i="81"/>
  <c r="U18" i="81"/>
  <c r="T18" i="81"/>
  <c r="S18" i="81"/>
  <c r="L18" i="81"/>
  <c r="U17" i="81"/>
  <c r="T17" i="81"/>
  <c r="S17" i="81"/>
  <c r="L17" i="81"/>
  <c r="U16" i="81"/>
  <c r="T16" i="81"/>
  <c r="S16" i="81"/>
  <c r="L16" i="81"/>
  <c r="S15" i="81"/>
  <c r="U15" i="81" s="1"/>
  <c r="L15" i="81"/>
  <c r="U14" i="81"/>
  <c r="T14" i="81"/>
  <c r="S14" i="81"/>
  <c r="L14" i="81"/>
  <c r="S13" i="81"/>
  <c r="U13" i="81" s="1"/>
  <c r="L13" i="81"/>
  <c r="U12" i="81"/>
  <c r="T12" i="81"/>
  <c r="S12" i="81"/>
  <c r="L12" i="81"/>
  <c r="S11" i="81"/>
  <c r="U11" i="81" s="1"/>
  <c r="L11" i="81"/>
  <c r="U10" i="81"/>
  <c r="T10" i="81"/>
  <c r="S10" i="81"/>
  <c r="L10" i="81"/>
  <c r="S9" i="81"/>
  <c r="U9" i="81" s="1"/>
  <c r="L9" i="81"/>
  <c r="U20" i="80"/>
  <c r="T20" i="80"/>
  <c r="S20" i="80"/>
  <c r="L20" i="80"/>
  <c r="U19" i="80"/>
  <c r="T19" i="80"/>
  <c r="S19" i="80"/>
  <c r="L19" i="80"/>
  <c r="U18" i="80"/>
  <c r="T18" i="80"/>
  <c r="S18" i="80"/>
  <c r="L18" i="80"/>
  <c r="U17" i="80"/>
  <c r="T17" i="80"/>
  <c r="S17" i="80"/>
  <c r="L17" i="80"/>
  <c r="U16" i="80"/>
  <c r="T16" i="80"/>
  <c r="S16" i="80"/>
  <c r="L16" i="80"/>
  <c r="U15" i="80"/>
  <c r="T15" i="80"/>
  <c r="S15" i="80"/>
  <c r="L15" i="80"/>
  <c r="U14" i="80"/>
  <c r="T14" i="80"/>
  <c r="S14" i="80"/>
  <c r="L14" i="80"/>
  <c r="U13" i="80"/>
  <c r="T13" i="80"/>
  <c r="S13" i="80"/>
  <c r="L13" i="80"/>
  <c r="U12" i="80"/>
  <c r="T12" i="80"/>
  <c r="S12" i="80"/>
  <c r="L12" i="80"/>
  <c r="U11" i="80"/>
  <c r="T11" i="80"/>
  <c r="S11" i="80"/>
  <c r="L11" i="80"/>
  <c r="U10" i="80"/>
  <c r="T10" i="80"/>
  <c r="S10" i="80"/>
  <c r="L10" i="80"/>
  <c r="U9" i="80"/>
  <c r="T9" i="80"/>
  <c r="S9" i="80"/>
  <c r="L9" i="80"/>
  <c r="U20" i="79"/>
  <c r="T20" i="79"/>
  <c r="S20" i="79"/>
  <c r="L20" i="79"/>
  <c r="U19" i="79"/>
  <c r="T19" i="79"/>
  <c r="S19" i="79"/>
  <c r="L19" i="79"/>
  <c r="U18" i="79"/>
  <c r="T18" i="79"/>
  <c r="S18" i="79"/>
  <c r="L18" i="79"/>
  <c r="U17" i="79"/>
  <c r="T17" i="79"/>
  <c r="S17" i="79"/>
  <c r="L17" i="79"/>
  <c r="T16" i="79"/>
  <c r="S16" i="79"/>
  <c r="U16" i="79" s="1"/>
  <c r="L16" i="79"/>
  <c r="U15" i="79"/>
  <c r="S15" i="79"/>
  <c r="T15" i="79" s="1"/>
  <c r="L15" i="79"/>
  <c r="S14" i="79"/>
  <c r="U14" i="79" s="1"/>
  <c r="L14" i="79"/>
  <c r="S13" i="79"/>
  <c r="U13" i="79" s="1"/>
  <c r="L13" i="79"/>
  <c r="U12" i="79"/>
  <c r="T12" i="79"/>
  <c r="S12" i="79"/>
  <c r="L12" i="79"/>
  <c r="S11" i="79"/>
  <c r="U11" i="79" s="1"/>
  <c r="L11" i="79"/>
  <c r="S10" i="79"/>
  <c r="U10" i="79" s="1"/>
  <c r="L10" i="79"/>
  <c r="U9" i="79"/>
  <c r="T9" i="79"/>
  <c r="S9" i="79"/>
  <c r="L9" i="79"/>
  <c r="U20" i="78"/>
  <c r="T20" i="78"/>
  <c r="S20" i="78"/>
  <c r="L20" i="78"/>
  <c r="U19" i="78"/>
  <c r="T19" i="78"/>
  <c r="S19" i="78"/>
  <c r="L19" i="78"/>
  <c r="U18" i="78"/>
  <c r="T18" i="78"/>
  <c r="S18" i="78"/>
  <c r="L18" i="78"/>
  <c r="U17" i="78"/>
  <c r="T17" i="78"/>
  <c r="S17" i="78"/>
  <c r="L17" i="78"/>
  <c r="S16" i="78"/>
  <c r="U16" i="78" s="1"/>
  <c r="L16" i="78"/>
  <c r="S15" i="78"/>
  <c r="U15" i="78" s="1"/>
  <c r="L15" i="78"/>
  <c r="S14" i="78"/>
  <c r="U14" i="78" s="1"/>
  <c r="L14" i="78"/>
  <c r="S13" i="78"/>
  <c r="U13" i="78" s="1"/>
  <c r="L13" i="78"/>
  <c r="S12" i="78"/>
  <c r="U12" i="78" s="1"/>
  <c r="L12" i="78"/>
  <c r="S11" i="78"/>
  <c r="U11" i="78" s="1"/>
  <c r="L11" i="78"/>
  <c r="S10" i="78"/>
  <c r="U10" i="78" s="1"/>
  <c r="L10" i="78"/>
  <c r="S9" i="78"/>
  <c r="U9" i="78" s="1"/>
  <c r="L9" i="78"/>
  <c r="U20" i="77"/>
  <c r="T20" i="77"/>
  <c r="S20" i="77"/>
  <c r="L20" i="77"/>
  <c r="U19" i="77"/>
  <c r="T19" i="77"/>
  <c r="S19" i="77"/>
  <c r="L19" i="77"/>
  <c r="U18" i="77"/>
  <c r="T18" i="77"/>
  <c r="S18" i="77"/>
  <c r="L18" i="77"/>
  <c r="U17" i="77"/>
  <c r="T17" i="77"/>
  <c r="S17" i="77"/>
  <c r="L17" i="77"/>
  <c r="S16" i="77"/>
  <c r="U16" i="77" s="1"/>
  <c r="L16" i="77"/>
  <c r="S15" i="77"/>
  <c r="U15" i="77" s="1"/>
  <c r="L15" i="77"/>
  <c r="S14" i="77"/>
  <c r="U14" i="77" s="1"/>
  <c r="L14" i="77"/>
  <c r="S13" i="77"/>
  <c r="U13" i="77" s="1"/>
  <c r="L13" i="77"/>
  <c r="S12" i="77"/>
  <c r="U12" i="77" s="1"/>
  <c r="L12" i="77"/>
  <c r="S11" i="77"/>
  <c r="U11" i="77" s="1"/>
  <c r="L11" i="77"/>
  <c r="S10" i="77"/>
  <c r="U10" i="77" s="1"/>
  <c r="L10" i="77"/>
  <c r="S9" i="77"/>
  <c r="U9" i="77" s="1"/>
  <c r="L9" i="77"/>
  <c r="U20" i="76"/>
  <c r="T20" i="76"/>
  <c r="S20" i="76"/>
  <c r="L20" i="76"/>
  <c r="U19" i="76"/>
  <c r="T19" i="76"/>
  <c r="S19" i="76"/>
  <c r="L19" i="76"/>
  <c r="U18" i="76"/>
  <c r="T18" i="76"/>
  <c r="S18" i="76"/>
  <c r="L18" i="76"/>
  <c r="U17" i="76"/>
  <c r="T17" i="76"/>
  <c r="S17" i="76"/>
  <c r="L17" i="76"/>
  <c r="S16" i="76"/>
  <c r="U16" i="76" s="1"/>
  <c r="L16" i="76"/>
  <c r="S15" i="76"/>
  <c r="U15" i="76" s="1"/>
  <c r="L15" i="76"/>
  <c r="S14" i="76"/>
  <c r="U14" i="76" s="1"/>
  <c r="L14" i="76"/>
  <c r="S13" i="76"/>
  <c r="U13" i="76" s="1"/>
  <c r="L13" i="76"/>
  <c r="S12" i="76"/>
  <c r="U12" i="76" s="1"/>
  <c r="L12" i="76"/>
  <c r="S11" i="76"/>
  <c r="U11" i="76" s="1"/>
  <c r="L11" i="76"/>
  <c r="S10" i="76"/>
  <c r="U10" i="76" s="1"/>
  <c r="L10" i="76"/>
  <c r="S9" i="76"/>
  <c r="U9" i="76" s="1"/>
  <c r="L9" i="76"/>
  <c r="U20" i="75"/>
  <c r="T20" i="75"/>
  <c r="S20" i="75"/>
  <c r="L20" i="75"/>
  <c r="U19" i="75"/>
  <c r="T19" i="75"/>
  <c r="S19" i="75"/>
  <c r="L19" i="75"/>
  <c r="U18" i="75"/>
  <c r="T18" i="75"/>
  <c r="S18" i="75"/>
  <c r="L18" i="75"/>
  <c r="U17" i="75"/>
  <c r="T17" i="75"/>
  <c r="S17" i="75"/>
  <c r="L17" i="75"/>
  <c r="S16" i="75"/>
  <c r="U16" i="75" s="1"/>
  <c r="L16" i="75"/>
  <c r="S15" i="75"/>
  <c r="U15" i="75" s="1"/>
  <c r="L15" i="75"/>
  <c r="S14" i="75"/>
  <c r="U14" i="75" s="1"/>
  <c r="L14" i="75"/>
  <c r="U13" i="75"/>
  <c r="T13" i="75"/>
  <c r="S13" i="75"/>
  <c r="L13" i="75"/>
  <c r="S12" i="75"/>
  <c r="U12" i="75" s="1"/>
  <c r="L12" i="75"/>
  <c r="U11" i="75"/>
  <c r="T11" i="75"/>
  <c r="S11" i="75"/>
  <c r="L11" i="75"/>
  <c r="U10" i="75"/>
  <c r="T10" i="75"/>
  <c r="S10" i="75"/>
  <c r="L10" i="75"/>
  <c r="T9" i="75"/>
  <c r="S9" i="75"/>
  <c r="U9" i="75" s="1"/>
  <c r="L9" i="75"/>
  <c r="U20" i="74"/>
  <c r="T20" i="74"/>
  <c r="S20" i="74"/>
  <c r="L20" i="74"/>
  <c r="U19" i="74"/>
  <c r="T19" i="74"/>
  <c r="S19" i="74"/>
  <c r="L19" i="74"/>
  <c r="U18" i="74"/>
  <c r="T18" i="74"/>
  <c r="S18" i="74"/>
  <c r="L18" i="74"/>
  <c r="U17" i="74"/>
  <c r="T17" i="74"/>
  <c r="S17" i="74"/>
  <c r="L17" i="74"/>
  <c r="S16" i="74"/>
  <c r="T16" i="74" s="1"/>
  <c r="L16" i="74"/>
  <c r="S15" i="74"/>
  <c r="U15" i="74" s="1"/>
  <c r="L15" i="74"/>
  <c r="U14" i="74"/>
  <c r="T14" i="74"/>
  <c r="S14" i="74"/>
  <c r="L14" i="74"/>
  <c r="S13" i="74"/>
  <c r="U13" i="74" s="1"/>
  <c r="L13" i="74"/>
  <c r="T12" i="74"/>
  <c r="S12" i="74"/>
  <c r="U12" i="74" s="1"/>
  <c r="L12" i="74"/>
  <c r="U11" i="74"/>
  <c r="T11" i="74"/>
  <c r="S11" i="74"/>
  <c r="L11" i="74"/>
  <c r="T10" i="74"/>
  <c r="S10" i="74"/>
  <c r="U10" i="74" s="1"/>
  <c r="L10" i="74"/>
  <c r="S9" i="74"/>
  <c r="U9" i="74" s="1"/>
  <c r="L9" i="74"/>
  <c r="U20" i="73"/>
  <c r="T20" i="73"/>
  <c r="S20" i="73"/>
  <c r="L20" i="73"/>
  <c r="U19" i="73"/>
  <c r="T19" i="73"/>
  <c r="S19" i="73"/>
  <c r="L19" i="73"/>
  <c r="U18" i="73"/>
  <c r="T18" i="73"/>
  <c r="S18" i="73"/>
  <c r="L18" i="73"/>
  <c r="U17" i="73"/>
  <c r="T17" i="73"/>
  <c r="S17" i="73"/>
  <c r="L17" i="73"/>
  <c r="U16" i="73"/>
  <c r="T16" i="73"/>
  <c r="S16" i="73"/>
  <c r="L16" i="73"/>
  <c r="S15" i="73"/>
  <c r="U15" i="73" s="1"/>
  <c r="L15" i="73"/>
  <c r="U14" i="73"/>
  <c r="T14" i="73"/>
  <c r="S14" i="73"/>
  <c r="L14" i="73"/>
  <c r="S13" i="73"/>
  <c r="U13" i="73" s="1"/>
  <c r="L13" i="73"/>
  <c r="U12" i="73"/>
  <c r="T12" i="73"/>
  <c r="S12" i="73"/>
  <c r="L12" i="73"/>
  <c r="S11" i="73"/>
  <c r="U11" i="73" s="1"/>
  <c r="L11" i="73"/>
  <c r="U10" i="73"/>
  <c r="T10" i="73"/>
  <c r="S10" i="73"/>
  <c r="L10" i="73"/>
  <c r="S9" i="73"/>
  <c r="U9" i="73" s="1"/>
  <c r="L9" i="73"/>
  <c r="U20" i="72"/>
  <c r="T20" i="72"/>
  <c r="S20" i="72"/>
  <c r="L20" i="72"/>
  <c r="U19" i="72"/>
  <c r="T19" i="72"/>
  <c r="S19" i="72"/>
  <c r="L19" i="72"/>
  <c r="U18" i="72"/>
  <c r="T18" i="72"/>
  <c r="S18" i="72"/>
  <c r="L18" i="72"/>
  <c r="U17" i="72"/>
  <c r="T17" i="72"/>
  <c r="S17" i="72"/>
  <c r="L17" i="72"/>
  <c r="U16" i="72"/>
  <c r="T16" i="72"/>
  <c r="S16" i="72"/>
  <c r="L16" i="72"/>
  <c r="T15" i="72"/>
  <c r="S15" i="72"/>
  <c r="U15" i="72" s="1"/>
  <c r="L15" i="72"/>
  <c r="U14" i="72"/>
  <c r="T14" i="72"/>
  <c r="S14" i="72"/>
  <c r="L14" i="72"/>
  <c r="T13" i="72"/>
  <c r="S13" i="72"/>
  <c r="U13" i="72" s="1"/>
  <c r="L13" i="72"/>
  <c r="U12" i="72"/>
  <c r="T12" i="72"/>
  <c r="S12" i="72"/>
  <c r="L12" i="72"/>
  <c r="T11" i="72"/>
  <c r="S11" i="72"/>
  <c r="U11" i="72" s="1"/>
  <c r="L11" i="72"/>
  <c r="U10" i="72"/>
  <c r="T10" i="72"/>
  <c r="S10" i="72"/>
  <c r="L10" i="72"/>
  <c r="T9" i="72"/>
  <c r="S9" i="72"/>
  <c r="U9" i="72" s="1"/>
  <c r="L9" i="72"/>
  <c r="U20" i="71"/>
  <c r="T20" i="71"/>
  <c r="S20" i="71"/>
  <c r="L20" i="71"/>
  <c r="U19" i="71"/>
  <c r="T19" i="71"/>
  <c r="S19" i="71"/>
  <c r="L19" i="71"/>
  <c r="U18" i="71"/>
  <c r="T18" i="71"/>
  <c r="S18" i="71"/>
  <c r="L18" i="71"/>
  <c r="U17" i="71"/>
  <c r="T17" i="71"/>
  <c r="S17" i="71"/>
  <c r="L17" i="71"/>
  <c r="T16" i="71"/>
  <c r="S16" i="71"/>
  <c r="U16" i="71" s="1"/>
  <c r="L16" i="71"/>
  <c r="S15" i="71"/>
  <c r="U15" i="71" s="1"/>
  <c r="L15" i="71"/>
  <c r="S14" i="71"/>
  <c r="T14" i="71" s="1"/>
  <c r="L14" i="71"/>
  <c r="S13" i="71"/>
  <c r="U13" i="71" s="1"/>
  <c r="L13" i="71"/>
  <c r="U12" i="71"/>
  <c r="T12" i="71"/>
  <c r="S12" i="71"/>
  <c r="L12" i="71"/>
  <c r="S11" i="71"/>
  <c r="U11" i="71" s="1"/>
  <c r="L11" i="71"/>
  <c r="U10" i="71"/>
  <c r="T10" i="71"/>
  <c r="S10" i="71"/>
  <c r="L10" i="71"/>
  <c r="U9" i="71"/>
  <c r="T9" i="71"/>
  <c r="S9" i="71"/>
  <c r="L9" i="71"/>
  <c r="B4" i="71"/>
  <c r="U20" i="70"/>
  <c r="T20" i="70"/>
  <c r="S20" i="70"/>
  <c r="L20" i="70"/>
  <c r="U19" i="70"/>
  <c r="T19" i="70"/>
  <c r="S19" i="70"/>
  <c r="L19" i="70"/>
  <c r="U18" i="70"/>
  <c r="T18" i="70"/>
  <c r="S18" i="70"/>
  <c r="L18" i="70"/>
  <c r="U17" i="70"/>
  <c r="T17" i="70"/>
  <c r="S17" i="70"/>
  <c r="L17" i="70"/>
  <c r="T16" i="70"/>
  <c r="S16" i="70"/>
  <c r="U16" i="70" s="1"/>
  <c r="L16" i="70"/>
  <c r="U15" i="70"/>
  <c r="T15" i="70"/>
  <c r="S15" i="70"/>
  <c r="L15" i="70"/>
  <c r="T14" i="70"/>
  <c r="S14" i="70"/>
  <c r="U14" i="70" s="1"/>
  <c r="L14" i="70"/>
  <c r="S13" i="70"/>
  <c r="U13" i="70" s="1"/>
  <c r="L13" i="70"/>
  <c r="S12" i="70"/>
  <c r="T12" i="70" s="1"/>
  <c r="L12" i="70"/>
  <c r="S11" i="70"/>
  <c r="U11" i="70" s="1"/>
  <c r="L11" i="70"/>
  <c r="U10" i="70"/>
  <c r="T10" i="70"/>
  <c r="S10" i="70"/>
  <c r="L10" i="70"/>
  <c r="S9" i="70"/>
  <c r="U9" i="70" s="1"/>
  <c r="L9" i="70"/>
  <c r="U20" i="69"/>
  <c r="T20" i="69"/>
  <c r="S20" i="69"/>
  <c r="L20" i="69"/>
  <c r="U19" i="69"/>
  <c r="T19" i="69"/>
  <c r="S19" i="69"/>
  <c r="L19" i="69"/>
  <c r="U18" i="69"/>
  <c r="T18" i="69"/>
  <c r="S18" i="69"/>
  <c r="L18" i="69"/>
  <c r="U17" i="69"/>
  <c r="T17" i="69"/>
  <c r="S17" i="69"/>
  <c r="L17" i="69"/>
  <c r="S16" i="69"/>
  <c r="U16" i="69" s="1"/>
  <c r="L16" i="69"/>
  <c r="U15" i="69"/>
  <c r="T15" i="69"/>
  <c r="S15" i="69"/>
  <c r="L15" i="69"/>
  <c r="S14" i="69"/>
  <c r="U14" i="69" s="1"/>
  <c r="L14" i="69"/>
  <c r="U13" i="69"/>
  <c r="T13" i="69"/>
  <c r="S13" i="69"/>
  <c r="L13" i="69"/>
  <c r="S12" i="69"/>
  <c r="U12" i="69" s="1"/>
  <c r="L12" i="69"/>
  <c r="U11" i="69"/>
  <c r="T11" i="69"/>
  <c r="S11" i="69"/>
  <c r="L11" i="69"/>
  <c r="S10" i="69"/>
  <c r="U10" i="69" s="1"/>
  <c r="L10" i="69"/>
  <c r="U9" i="69"/>
  <c r="T9" i="69"/>
  <c r="S9" i="69"/>
  <c r="L9" i="69"/>
  <c r="U20" i="68"/>
  <c r="T20" i="68"/>
  <c r="S20" i="68"/>
  <c r="L20" i="68"/>
  <c r="U19" i="68"/>
  <c r="T19" i="68"/>
  <c r="S19" i="68"/>
  <c r="L19" i="68"/>
  <c r="U18" i="68"/>
  <c r="T18" i="68"/>
  <c r="S18" i="68"/>
  <c r="L18" i="68"/>
  <c r="U17" i="68"/>
  <c r="T17" i="68"/>
  <c r="S17" i="68"/>
  <c r="L17" i="68"/>
  <c r="S16" i="68"/>
  <c r="U16" i="68" s="1"/>
  <c r="L16" i="68"/>
  <c r="U15" i="68"/>
  <c r="T15" i="68"/>
  <c r="S15" i="68"/>
  <c r="L15" i="68"/>
  <c r="S14" i="68"/>
  <c r="U14" i="68" s="1"/>
  <c r="L14" i="68"/>
  <c r="U13" i="68"/>
  <c r="T13" i="68"/>
  <c r="S13" i="68"/>
  <c r="L13" i="68"/>
  <c r="S12" i="68"/>
  <c r="U12" i="68" s="1"/>
  <c r="L12" i="68"/>
  <c r="U11" i="68"/>
  <c r="T11" i="68"/>
  <c r="S11" i="68"/>
  <c r="L11" i="68"/>
  <c r="S10" i="68"/>
  <c r="U10" i="68" s="1"/>
  <c r="L10" i="68"/>
  <c r="U9" i="68"/>
  <c r="T9" i="68"/>
  <c r="S9" i="68"/>
  <c r="L9" i="68"/>
  <c r="U20" i="67"/>
  <c r="T20" i="67"/>
  <c r="S20" i="67"/>
  <c r="L20" i="67"/>
  <c r="U19" i="67"/>
  <c r="T19" i="67"/>
  <c r="S19" i="67"/>
  <c r="L19" i="67"/>
  <c r="U18" i="67"/>
  <c r="T18" i="67"/>
  <c r="S18" i="67"/>
  <c r="L18" i="67"/>
  <c r="U17" i="67"/>
  <c r="T17" i="67"/>
  <c r="S17" i="67"/>
  <c r="L17" i="67"/>
  <c r="S16" i="67"/>
  <c r="U16" i="67" s="1"/>
  <c r="L16" i="67"/>
  <c r="U15" i="67"/>
  <c r="T15" i="67"/>
  <c r="S15" i="67"/>
  <c r="L15" i="67"/>
  <c r="S14" i="67"/>
  <c r="U14" i="67" s="1"/>
  <c r="L14" i="67"/>
  <c r="U13" i="67"/>
  <c r="T13" i="67"/>
  <c r="S13" i="67"/>
  <c r="L13" i="67"/>
  <c r="S12" i="67"/>
  <c r="U12" i="67" s="1"/>
  <c r="L12" i="67"/>
  <c r="U11" i="67"/>
  <c r="T11" i="67"/>
  <c r="S11" i="67"/>
  <c r="L11" i="67"/>
  <c r="S10" i="67"/>
  <c r="U10" i="67" s="1"/>
  <c r="L10" i="67"/>
  <c r="U9" i="67"/>
  <c r="T9" i="67"/>
  <c r="S9" i="67"/>
  <c r="L9" i="67"/>
  <c r="U20" i="66"/>
  <c r="T20" i="66"/>
  <c r="S20" i="66"/>
  <c r="L20" i="66"/>
  <c r="U19" i="66"/>
  <c r="T19" i="66"/>
  <c r="S19" i="66"/>
  <c r="L19" i="66"/>
  <c r="U18" i="66"/>
  <c r="T18" i="66"/>
  <c r="S18" i="66"/>
  <c r="L18" i="66"/>
  <c r="U17" i="66"/>
  <c r="T17" i="66"/>
  <c r="S17" i="66"/>
  <c r="L17" i="66"/>
  <c r="S16" i="66"/>
  <c r="U16" i="66" s="1"/>
  <c r="L16" i="66"/>
  <c r="U15" i="66"/>
  <c r="T15" i="66"/>
  <c r="S15" i="66"/>
  <c r="L15" i="66"/>
  <c r="S14" i="66"/>
  <c r="U14" i="66" s="1"/>
  <c r="L14" i="66"/>
  <c r="U13" i="66"/>
  <c r="T13" i="66"/>
  <c r="S13" i="66"/>
  <c r="L13" i="66"/>
  <c r="S12" i="66"/>
  <c r="U12" i="66" s="1"/>
  <c r="L12" i="66"/>
  <c r="U11" i="66"/>
  <c r="T11" i="66"/>
  <c r="S11" i="66"/>
  <c r="L11" i="66"/>
  <c r="S10" i="66"/>
  <c r="U10" i="66" s="1"/>
  <c r="L10" i="66"/>
  <c r="U9" i="66"/>
  <c r="T9" i="66"/>
  <c r="S9" i="66"/>
  <c r="L9" i="66"/>
  <c r="U20" i="65"/>
  <c r="T20" i="65"/>
  <c r="S20" i="65"/>
  <c r="L20" i="65"/>
  <c r="U19" i="65"/>
  <c r="T19" i="65"/>
  <c r="S19" i="65"/>
  <c r="L19" i="65"/>
  <c r="U18" i="65"/>
  <c r="T18" i="65"/>
  <c r="S18" i="65"/>
  <c r="L18" i="65"/>
  <c r="U17" i="65"/>
  <c r="T17" i="65"/>
  <c r="S17" i="65"/>
  <c r="L17" i="65"/>
  <c r="S16" i="65"/>
  <c r="U16" i="65" s="1"/>
  <c r="L16" i="65"/>
  <c r="U15" i="65"/>
  <c r="T15" i="65"/>
  <c r="S15" i="65"/>
  <c r="L15" i="65"/>
  <c r="S14" i="65"/>
  <c r="U14" i="65" s="1"/>
  <c r="L14" i="65"/>
  <c r="U13" i="65"/>
  <c r="T13" i="65"/>
  <c r="S13" i="65"/>
  <c r="L13" i="65"/>
  <c r="S12" i="65"/>
  <c r="U12" i="65" s="1"/>
  <c r="L12" i="65"/>
  <c r="U11" i="65"/>
  <c r="T11" i="65"/>
  <c r="S11" i="65"/>
  <c r="L11" i="65"/>
  <c r="S10" i="65"/>
  <c r="U10" i="65" s="1"/>
  <c r="L10" i="65"/>
  <c r="U9" i="65"/>
  <c r="T9" i="65"/>
  <c r="S9" i="65"/>
  <c r="L9" i="65"/>
  <c r="B4" i="64"/>
  <c r="U20" i="64"/>
  <c r="T20" i="64"/>
  <c r="S20" i="64"/>
  <c r="L20" i="64"/>
  <c r="U19" i="64"/>
  <c r="T19" i="64"/>
  <c r="S19" i="64"/>
  <c r="L19" i="64"/>
  <c r="U18" i="64"/>
  <c r="T18" i="64"/>
  <c r="S18" i="64"/>
  <c r="L18" i="64"/>
  <c r="U17" i="64"/>
  <c r="T17" i="64"/>
  <c r="S17" i="64"/>
  <c r="L17" i="64"/>
  <c r="S16" i="64"/>
  <c r="U16" i="64" s="1"/>
  <c r="L16" i="64"/>
  <c r="U15" i="64"/>
  <c r="S15" i="64"/>
  <c r="T15" i="64" s="1"/>
  <c r="L15" i="64"/>
  <c r="S14" i="64"/>
  <c r="U14" i="64" s="1"/>
  <c r="L14" i="64"/>
  <c r="U13" i="64"/>
  <c r="S13" i="64"/>
  <c r="T13" i="64" s="1"/>
  <c r="L13" i="64"/>
  <c r="S12" i="64"/>
  <c r="U12" i="64" s="1"/>
  <c r="L12" i="64"/>
  <c r="U11" i="64"/>
  <c r="S11" i="64"/>
  <c r="T11" i="64" s="1"/>
  <c r="L11" i="64"/>
  <c r="S10" i="64"/>
  <c r="U10" i="64" s="1"/>
  <c r="L10" i="64"/>
  <c r="S9" i="64"/>
  <c r="T9" i="64" s="1"/>
  <c r="L9" i="64"/>
  <c r="M9" i="75" l="1"/>
  <c r="N20" i="75" s="1"/>
  <c r="M9" i="83"/>
  <c r="N20" i="83" s="1"/>
  <c r="M9" i="70"/>
  <c r="O20" i="70" s="1"/>
  <c r="Q20" i="70" s="1"/>
  <c r="R20" i="70" s="1"/>
  <c r="M9" i="73"/>
  <c r="N20" i="73" s="1"/>
  <c r="M9" i="80"/>
  <c r="O17" i="80" s="1"/>
  <c r="M9" i="71"/>
  <c r="O9" i="71" s="1"/>
  <c r="M9" i="79"/>
  <c r="N16" i="79" s="1"/>
  <c r="M9" i="81"/>
  <c r="O20" i="81" s="1"/>
  <c r="Q20" i="81" s="1"/>
  <c r="R20" i="81" s="1"/>
  <c r="M9" i="82"/>
  <c r="O17" i="82" s="1"/>
  <c r="M9" i="84"/>
  <c r="N20" i="84" s="1"/>
  <c r="M9" i="74"/>
  <c r="N13" i="74" s="1"/>
  <c r="M9" i="65"/>
  <c r="O20" i="65" s="1"/>
  <c r="Q20" i="65" s="1"/>
  <c r="R20" i="65" s="1"/>
  <c r="N15" i="79"/>
  <c r="O9" i="75"/>
  <c r="O11" i="75"/>
  <c r="O13" i="75"/>
  <c r="M9" i="76"/>
  <c r="O19" i="76" s="1"/>
  <c r="O17" i="75"/>
  <c r="O16" i="75"/>
  <c r="O18" i="75"/>
  <c r="M9" i="66"/>
  <c r="N19" i="66" s="1"/>
  <c r="M9" i="67"/>
  <c r="O16" i="67" s="1"/>
  <c r="M9" i="69"/>
  <c r="N19" i="69" s="1"/>
  <c r="M9" i="72"/>
  <c r="O14" i="72" s="1"/>
  <c r="O12" i="75"/>
  <c r="O20" i="75"/>
  <c r="M9" i="86"/>
  <c r="O17" i="86" s="1"/>
  <c r="U9" i="64"/>
  <c r="T15" i="75"/>
  <c r="T14" i="79"/>
  <c r="T10" i="83"/>
  <c r="T12" i="83"/>
  <c r="T14" i="83"/>
  <c r="T16" i="83"/>
  <c r="T11" i="84"/>
  <c r="T10" i="64"/>
  <c r="T12" i="64"/>
  <c r="T14" i="64"/>
  <c r="T16" i="64"/>
  <c r="T9" i="70"/>
  <c r="U12" i="70"/>
  <c r="T11" i="71"/>
  <c r="U14" i="71"/>
  <c r="T13" i="74"/>
  <c r="U16" i="74"/>
  <c r="T12" i="75"/>
  <c r="T10" i="76"/>
  <c r="T12" i="76"/>
  <c r="T14" i="76"/>
  <c r="T16" i="76"/>
  <c r="T10" i="77"/>
  <c r="T12" i="77"/>
  <c r="T14" i="77"/>
  <c r="T16" i="77"/>
  <c r="T10" i="78"/>
  <c r="T12" i="78"/>
  <c r="T14" i="78"/>
  <c r="T16" i="78"/>
  <c r="T11" i="79"/>
  <c r="T16" i="84"/>
  <c r="T9" i="85"/>
  <c r="T11" i="85"/>
  <c r="T13" i="85"/>
  <c r="T15" i="85"/>
  <c r="T11" i="86"/>
  <c r="T13" i="86"/>
  <c r="T15" i="86"/>
  <c r="T10" i="65"/>
  <c r="T12" i="65"/>
  <c r="T14" i="65"/>
  <c r="T16" i="65"/>
  <c r="T10" i="66"/>
  <c r="T12" i="66"/>
  <c r="T14" i="66"/>
  <c r="T16" i="66"/>
  <c r="T10" i="67"/>
  <c r="T12" i="67"/>
  <c r="T14" i="67"/>
  <c r="T16" i="67"/>
  <c r="T10" i="68"/>
  <c r="T12" i="68"/>
  <c r="T14" i="68"/>
  <c r="T16" i="68"/>
  <c r="T10" i="69"/>
  <c r="T12" i="69"/>
  <c r="T14" i="69"/>
  <c r="T16" i="69"/>
  <c r="T11" i="70"/>
  <c r="T13" i="71"/>
  <c r="T9" i="73"/>
  <c r="T11" i="73"/>
  <c r="T13" i="73"/>
  <c r="T15" i="73"/>
  <c r="T15" i="74"/>
  <c r="T14" i="75"/>
  <c r="T13" i="79"/>
  <c r="T9" i="81"/>
  <c r="T11" i="81"/>
  <c r="T13" i="81"/>
  <c r="T15" i="81"/>
  <c r="T9" i="82"/>
  <c r="T11" i="82"/>
  <c r="T13" i="82"/>
  <c r="T15" i="82"/>
  <c r="T10" i="84"/>
  <c r="T10" i="79"/>
  <c r="T13" i="70"/>
  <c r="T15" i="71"/>
  <c r="T9" i="74"/>
  <c r="T16" i="75"/>
  <c r="T9" i="76"/>
  <c r="T11" i="76"/>
  <c r="T13" i="76"/>
  <c r="T15" i="76"/>
  <c r="T9" i="77"/>
  <c r="T11" i="77"/>
  <c r="T13" i="77"/>
  <c r="T15" i="77"/>
  <c r="T9" i="78"/>
  <c r="T11" i="78"/>
  <c r="T13" i="78"/>
  <c r="T15" i="78"/>
  <c r="T12" i="84"/>
  <c r="T10" i="85"/>
  <c r="T12" i="85"/>
  <c r="T14" i="85"/>
  <c r="T16" i="85"/>
  <c r="T10" i="86"/>
  <c r="T12" i="86"/>
  <c r="T14" i="86"/>
  <c r="T16" i="86"/>
  <c r="T21" i="72"/>
  <c r="T21" i="80"/>
  <c r="O20" i="80"/>
  <c r="O19" i="80"/>
  <c r="O18" i="80"/>
  <c r="O11" i="80"/>
  <c r="O10" i="80"/>
  <c r="N10" i="80"/>
  <c r="N17" i="80"/>
  <c r="N16" i="80"/>
  <c r="N15" i="80"/>
  <c r="M9" i="78"/>
  <c r="O10" i="86"/>
  <c r="N14" i="86"/>
  <c r="M9" i="77"/>
  <c r="O20" i="82"/>
  <c r="O19" i="82"/>
  <c r="O12" i="82"/>
  <c r="O10" i="82"/>
  <c r="N20" i="82"/>
  <c r="N16" i="82"/>
  <c r="N15" i="82"/>
  <c r="B4" i="81"/>
  <c r="O10" i="83"/>
  <c r="O11" i="83"/>
  <c r="O12" i="83"/>
  <c r="O13" i="83"/>
  <c r="O15" i="83"/>
  <c r="O16" i="83"/>
  <c r="O18" i="83"/>
  <c r="O19" i="83"/>
  <c r="O20" i="83"/>
  <c r="N17" i="81"/>
  <c r="O10" i="79"/>
  <c r="O11" i="79"/>
  <c r="O12" i="79"/>
  <c r="O13" i="79"/>
  <c r="O14" i="79"/>
  <c r="O15" i="79"/>
  <c r="O16" i="79"/>
  <c r="O18" i="79"/>
  <c r="O19" i="79"/>
  <c r="M9" i="85"/>
  <c r="N9" i="83"/>
  <c r="N11" i="83"/>
  <c r="N12" i="83"/>
  <c r="N13" i="83"/>
  <c r="N14" i="83"/>
  <c r="N15" i="83"/>
  <c r="N16" i="83"/>
  <c r="N17" i="83"/>
  <c r="N19" i="83"/>
  <c r="O20" i="76"/>
  <c r="O14" i="76"/>
  <c r="N16" i="76"/>
  <c r="O10" i="73"/>
  <c r="O12" i="73"/>
  <c r="O14" i="73"/>
  <c r="O15" i="73"/>
  <c r="O18" i="73"/>
  <c r="O19" i="73"/>
  <c r="O20" i="73"/>
  <c r="N10" i="71"/>
  <c r="N11" i="71"/>
  <c r="N14" i="71"/>
  <c r="N15" i="71"/>
  <c r="N16" i="71"/>
  <c r="N18" i="71"/>
  <c r="N19" i="71"/>
  <c r="N9" i="75"/>
  <c r="N10" i="75"/>
  <c r="N11" i="75"/>
  <c r="N12" i="75"/>
  <c r="N13" i="75"/>
  <c r="N14" i="75"/>
  <c r="N15" i="75"/>
  <c r="N16" i="75"/>
  <c r="N17" i="75"/>
  <c r="N18" i="75"/>
  <c r="N19" i="75"/>
  <c r="O10" i="70"/>
  <c r="O11" i="70"/>
  <c r="O12" i="70"/>
  <c r="O14" i="70"/>
  <c r="O15" i="70"/>
  <c r="O16" i="70"/>
  <c r="O18" i="70"/>
  <c r="O19" i="70"/>
  <c r="N9" i="73"/>
  <c r="N10" i="73"/>
  <c r="N12" i="73"/>
  <c r="N13" i="73"/>
  <c r="N14" i="73"/>
  <c r="N16" i="73"/>
  <c r="N17" i="73"/>
  <c r="N18" i="73"/>
  <c r="N13" i="69"/>
  <c r="O11" i="69"/>
  <c r="M9" i="68"/>
  <c r="O17" i="67"/>
  <c r="O12" i="67"/>
  <c r="O9" i="67"/>
  <c r="N17" i="67"/>
  <c r="N10" i="66"/>
  <c r="N11" i="66"/>
  <c r="O12" i="66"/>
  <c r="O10" i="65"/>
  <c r="O18" i="65"/>
  <c r="M9" i="64"/>
  <c r="O19" i="81" l="1"/>
  <c r="N16" i="81"/>
  <c r="O18" i="81"/>
  <c r="N14" i="81"/>
  <c r="O12" i="69"/>
  <c r="O18" i="69"/>
  <c r="O17" i="81"/>
  <c r="N9" i="81"/>
  <c r="N13" i="79"/>
  <c r="N15" i="69"/>
  <c r="O13" i="69"/>
  <c r="O19" i="69"/>
  <c r="O15" i="81"/>
  <c r="O12" i="81"/>
  <c r="N9" i="69"/>
  <c r="N10" i="69"/>
  <c r="N16" i="69"/>
  <c r="O9" i="81"/>
  <c r="O9" i="69"/>
  <c r="N18" i="69"/>
  <c r="N19" i="81"/>
  <c r="N18" i="83"/>
  <c r="N10" i="83"/>
  <c r="O13" i="81"/>
  <c r="Q13" i="81" s="1"/>
  <c r="R13" i="81" s="1"/>
  <c r="N15" i="81"/>
  <c r="O17" i="83"/>
  <c r="O9" i="83"/>
  <c r="O11" i="82"/>
  <c r="N16" i="86"/>
  <c r="O14" i="75"/>
  <c r="O10" i="75"/>
  <c r="O11" i="81"/>
  <c r="N13" i="81"/>
  <c r="N12" i="82"/>
  <c r="O16" i="82"/>
  <c r="O18" i="71"/>
  <c r="O10" i="81"/>
  <c r="Q10" i="81" s="1"/>
  <c r="R10" i="81" s="1"/>
  <c r="N11" i="81"/>
  <c r="O14" i="83"/>
  <c r="N14" i="82"/>
  <c r="O18" i="82"/>
  <c r="O19" i="75"/>
  <c r="O15" i="75"/>
  <c r="N14" i="66"/>
  <c r="O13" i="66"/>
  <c r="Q13" i="66" s="1"/>
  <c r="R13" i="66" s="1"/>
  <c r="N12" i="66"/>
  <c r="O15" i="66"/>
  <c r="O16" i="66"/>
  <c r="Q16" i="66" s="1"/>
  <c r="R16" i="66" s="1"/>
  <c r="N20" i="66"/>
  <c r="O19" i="66"/>
  <c r="N15" i="66"/>
  <c r="N9" i="66"/>
  <c r="O11" i="66"/>
  <c r="Q11" i="66" s="1"/>
  <c r="R11" i="66" s="1"/>
  <c r="N13" i="66"/>
  <c r="N19" i="65"/>
  <c r="O20" i="66"/>
  <c r="Q20" i="66" s="1"/>
  <c r="R20" i="66" s="1"/>
  <c r="N17" i="66"/>
  <c r="O18" i="67"/>
  <c r="O16" i="69"/>
  <c r="Q16" i="69" s="1"/>
  <c r="R16" i="69" s="1"/>
  <c r="N20" i="69"/>
  <c r="N15" i="73"/>
  <c r="N13" i="71"/>
  <c r="O17" i="73"/>
  <c r="N18" i="76"/>
  <c r="O12" i="86"/>
  <c r="O20" i="71"/>
  <c r="O17" i="69"/>
  <c r="Q17" i="69" s="1"/>
  <c r="R17" i="69" s="1"/>
  <c r="N11" i="69"/>
  <c r="N12" i="71"/>
  <c r="O16" i="73"/>
  <c r="O12" i="76"/>
  <c r="O18" i="86"/>
  <c r="O17" i="71"/>
  <c r="O20" i="86"/>
  <c r="O15" i="71"/>
  <c r="O11" i="71"/>
  <c r="O14" i="66"/>
  <c r="Q14" i="66" s="1"/>
  <c r="R14" i="66" s="1"/>
  <c r="N16" i="66"/>
  <c r="N12" i="67"/>
  <c r="O10" i="69"/>
  <c r="Q10" i="69" s="1"/>
  <c r="R10" i="69" s="1"/>
  <c r="O20" i="69"/>
  <c r="N19" i="73"/>
  <c r="N11" i="73"/>
  <c r="N17" i="71"/>
  <c r="N9" i="71"/>
  <c r="O13" i="73"/>
  <c r="Q13" i="73" s="1"/>
  <c r="R13" i="73" s="1"/>
  <c r="N11" i="72"/>
  <c r="N13" i="70"/>
  <c r="N11" i="70"/>
  <c r="N12" i="79"/>
  <c r="O13" i="71"/>
  <c r="Q13" i="71" s="1"/>
  <c r="R13" i="71" s="1"/>
  <c r="O14" i="71"/>
  <c r="O11" i="73"/>
  <c r="Q11" i="73" s="1"/>
  <c r="R11" i="73" s="1"/>
  <c r="O16" i="81"/>
  <c r="Q16" i="81" s="1"/>
  <c r="R16" i="81" s="1"/>
  <c r="N20" i="81"/>
  <c r="N12" i="81"/>
  <c r="O12" i="71"/>
  <c r="Q12" i="71" s="1"/>
  <c r="R12" i="71" s="1"/>
  <c r="N20" i="71"/>
  <c r="O14" i="81"/>
  <c r="Q14" i="81" s="1"/>
  <c r="R14" i="81" s="1"/>
  <c r="N18" i="81"/>
  <c r="N10" i="81"/>
  <c r="O9" i="66"/>
  <c r="Q9" i="66" s="1"/>
  <c r="R9" i="66" s="1"/>
  <c r="O17" i="66"/>
  <c r="N18" i="66"/>
  <c r="N14" i="67"/>
  <c r="O20" i="67"/>
  <c r="O14" i="69"/>
  <c r="Q14" i="69" s="1"/>
  <c r="R14" i="69" s="1"/>
  <c r="N12" i="69"/>
  <c r="N17" i="69"/>
  <c r="O12" i="74"/>
  <c r="O9" i="73"/>
  <c r="Q9" i="73" s="1"/>
  <c r="R9" i="73" s="1"/>
  <c r="N19" i="72"/>
  <c r="O17" i="79"/>
  <c r="Q17" i="79" s="1"/>
  <c r="R17" i="79" s="1"/>
  <c r="O9" i="79"/>
  <c r="Q9" i="79" s="1"/>
  <c r="R9" i="79" s="1"/>
  <c r="O12" i="80"/>
  <c r="N20" i="70"/>
  <c r="O20" i="79"/>
  <c r="Q20" i="79" s="1"/>
  <c r="R20" i="79" s="1"/>
  <c r="O19" i="71"/>
  <c r="Q19" i="71" s="1"/>
  <c r="R19" i="71" s="1"/>
  <c r="O10" i="66"/>
  <c r="O18" i="66"/>
  <c r="Q18" i="66" s="1"/>
  <c r="R18" i="66" s="1"/>
  <c r="N15" i="67"/>
  <c r="O15" i="69"/>
  <c r="N14" i="69"/>
  <c r="O11" i="74"/>
  <c r="Q11" i="74" s="1"/>
  <c r="R11" i="74" s="1"/>
  <c r="N10" i="76"/>
  <c r="O15" i="72"/>
  <c r="Q15" i="72" s="1"/>
  <c r="R15" i="72" s="1"/>
  <c r="N12" i="80"/>
  <c r="O16" i="80"/>
  <c r="Q16" i="80" s="1"/>
  <c r="R16" i="80" s="1"/>
  <c r="O10" i="71"/>
  <c r="O16" i="71"/>
  <c r="N20" i="72"/>
  <c r="O16" i="72"/>
  <c r="Q16" i="72" s="1"/>
  <c r="R16" i="72" s="1"/>
  <c r="O17" i="70"/>
  <c r="Q17" i="70" s="1"/>
  <c r="R17" i="70" s="1"/>
  <c r="O9" i="70"/>
  <c r="Q9" i="70" s="1"/>
  <c r="R9" i="70" s="1"/>
  <c r="N13" i="72"/>
  <c r="O9" i="72"/>
  <c r="Q9" i="72" s="1"/>
  <c r="R9" i="72" s="1"/>
  <c r="O17" i="72"/>
  <c r="Q17" i="72" s="1"/>
  <c r="R17" i="72" s="1"/>
  <c r="N9" i="82"/>
  <c r="N17" i="82"/>
  <c r="O13" i="82"/>
  <c r="Q13" i="82" s="1"/>
  <c r="R13" i="82" s="1"/>
  <c r="N11" i="80"/>
  <c r="N18" i="80"/>
  <c r="O13" i="80"/>
  <c r="Q13" i="80" s="1"/>
  <c r="R13" i="80" s="1"/>
  <c r="N14" i="72"/>
  <c r="O10" i="72"/>
  <c r="Q10" i="72" s="1"/>
  <c r="R10" i="72" s="1"/>
  <c r="O18" i="72"/>
  <c r="Q18" i="72" s="1"/>
  <c r="R18" i="72" s="1"/>
  <c r="N10" i="82"/>
  <c r="N18" i="82"/>
  <c r="O14" i="82"/>
  <c r="Q14" i="82" s="1"/>
  <c r="R14" i="82" s="1"/>
  <c r="N13" i="80"/>
  <c r="N19" i="80"/>
  <c r="O14" i="80"/>
  <c r="N18" i="70"/>
  <c r="N12" i="72"/>
  <c r="N15" i="72"/>
  <c r="O11" i="72"/>
  <c r="Q11" i="72" s="1"/>
  <c r="R11" i="72" s="1"/>
  <c r="O19" i="72"/>
  <c r="Q19" i="72" s="1"/>
  <c r="R19" i="72" s="1"/>
  <c r="N11" i="82"/>
  <c r="N19" i="82"/>
  <c r="O15" i="82"/>
  <c r="Q15" i="82" s="1"/>
  <c r="R15" i="82" s="1"/>
  <c r="N9" i="80"/>
  <c r="N20" i="80"/>
  <c r="O15" i="80"/>
  <c r="N12" i="70"/>
  <c r="N19" i="74"/>
  <c r="N16" i="72"/>
  <c r="O12" i="72"/>
  <c r="O20" i="72"/>
  <c r="Q20" i="72" s="1"/>
  <c r="R20" i="72" s="1"/>
  <c r="N15" i="84"/>
  <c r="O13" i="70"/>
  <c r="Q13" i="70" s="1"/>
  <c r="R13" i="70" s="1"/>
  <c r="O19" i="74"/>
  <c r="Q19" i="74" s="1"/>
  <c r="R19" i="74" s="1"/>
  <c r="N9" i="72"/>
  <c r="N17" i="72"/>
  <c r="O13" i="72"/>
  <c r="Q13" i="72" s="1"/>
  <c r="R13" i="72" s="1"/>
  <c r="N13" i="82"/>
  <c r="O9" i="82"/>
  <c r="Q9" i="82" s="1"/>
  <c r="R9" i="82" s="1"/>
  <c r="N14" i="80"/>
  <c r="O9" i="80"/>
  <c r="Q9" i="80" s="1"/>
  <c r="R9" i="80" s="1"/>
  <c r="N15" i="70"/>
  <c r="N10" i="72"/>
  <c r="N18" i="72"/>
  <c r="O12" i="84"/>
  <c r="Q12" i="84" s="1"/>
  <c r="R12" i="84" s="1"/>
  <c r="N14" i="84"/>
  <c r="N9" i="70"/>
  <c r="N10" i="70"/>
  <c r="N9" i="79"/>
  <c r="O16" i="84"/>
  <c r="Q16" i="84" s="1"/>
  <c r="R16" i="84" s="1"/>
  <c r="N13" i="84"/>
  <c r="T21" i="75"/>
  <c r="N17" i="70"/>
  <c r="N19" i="70"/>
  <c r="N14" i="70"/>
  <c r="N11" i="79"/>
  <c r="O20" i="84"/>
  <c r="Q20" i="84" s="1"/>
  <c r="R20" i="84" s="1"/>
  <c r="O15" i="84"/>
  <c r="Q15" i="84" s="1"/>
  <c r="R15" i="84" s="1"/>
  <c r="N12" i="84"/>
  <c r="N19" i="84"/>
  <c r="N11" i="84"/>
  <c r="T21" i="67"/>
  <c r="N19" i="79"/>
  <c r="N12" i="74"/>
  <c r="O17" i="84"/>
  <c r="Q17" i="84" s="1"/>
  <c r="R17" i="84" s="1"/>
  <c r="N18" i="84"/>
  <c r="N10" i="84"/>
  <c r="T21" i="70"/>
  <c r="N16" i="70"/>
  <c r="N10" i="79"/>
  <c r="N14" i="79"/>
  <c r="N14" i="74"/>
  <c r="O9" i="84"/>
  <c r="Q9" i="84" s="1"/>
  <c r="R9" i="84" s="1"/>
  <c r="N17" i="84"/>
  <c r="N9" i="84"/>
  <c r="N20" i="79"/>
  <c r="N18" i="79"/>
  <c r="N15" i="74"/>
  <c r="N16" i="84"/>
  <c r="O16" i="65"/>
  <c r="Q16" i="65" s="1"/>
  <c r="R16" i="65" s="1"/>
  <c r="O18" i="74"/>
  <c r="Q18" i="74" s="1"/>
  <c r="R18" i="74" s="1"/>
  <c r="O10" i="74"/>
  <c r="Q10" i="74" s="1"/>
  <c r="R10" i="74" s="1"/>
  <c r="T21" i="69"/>
  <c r="T21" i="65"/>
  <c r="T21" i="74"/>
  <c r="N20" i="74"/>
  <c r="O20" i="74"/>
  <c r="Q20" i="74" s="1"/>
  <c r="R20" i="74" s="1"/>
  <c r="O9" i="65"/>
  <c r="Q9" i="65" s="1"/>
  <c r="R9" i="65" s="1"/>
  <c r="O17" i="74"/>
  <c r="Q17" i="74" s="1"/>
  <c r="R17" i="74" s="1"/>
  <c r="O9" i="74"/>
  <c r="Q9" i="74" s="1"/>
  <c r="R9" i="74" s="1"/>
  <c r="N18" i="74"/>
  <c r="O11" i="84"/>
  <c r="Q11" i="84" s="1"/>
  <c r="R11" i="84" s="1"/>
  <c r="O15" i="65"/>
  <c r="Q15" i="65" s="1"/>
  <c r="R15" i="65" s="1"/>
  <c r="O16" i="74"/>
  <c r="N17" i="74"/>
  <c r="N17" i="65"/>
  <c r="N18" i="65"/>
  <c r="N13" i="65"/>
  <c r="N14" i="65"/>
  <c r="O13" i="65"/>
  <c r="Q13" i="65" s="1"/>
  <c r="R13" i="65" s="1"/>
  <c r="N9" i="65"/>
  <c r="O15" i="74"/>
  <c r="Q15" i="74" s="1"/>
  <c r="R15" i="74" s="1"/>
  <c r="N11" i="74"/>
  <c r="O18" i="84"/>
  <c r="Q18" i="84" s="1"/>
  <c r="R18" i="84" s="1"/>
  <c r="O19" i="84"/>
  <c r="Q19" i="84" s="1"/>
  <c r="R19" i="84" s="1"/>
  <c r="O17" i="65"/>
  <c r="N15" i="65"/>
  <c r="N16" i="65"/>
  <c r="O14" i="65"/>
  <c r="Q14" i="65" s="1"/>
  <c r="R14" i="65" s="1"/>
  <c r="N11" i="65"/>
  <c r="O14" i="74"/>
  <c r="Q14" i="74" s="1"/>
  <c r="R14" i="74" s="1"/>
  <c r="N10" i="74"/>
  <c r="N9" i="74"/>
  <c r="O10" i="84"/>
  <c r="Q10" i="84" s="1"/>
  <c r="R10" i="84" s="1"/>
  <c r="O14" i="84"/>
  <c r="Q14" i="84" s="1"/>
  <c r="R14" i="84" s="1"/>
  <c r="N12" i="65"/>
  <c r="O12" i="65"/>
  <c r="Q12" i="65" s="1"/>
  <c r="R12" i="65" s="1"/>
  <c r="N10" i="65"/>
  <c r="O19" i="65"/>
  <c r="Q19" i="65" s="1"/>
  <c r="R19" i="65" s="1"/>
  <c r="O11" i="65"/>
  <c r="Q11" i="65" s="1"/>
  <c r="R11" i="65" s="1"/>
  <c r="N20" i="65"/>
  <c r="O13" i="74"/>
  <c r="Q13" i="74" s="1"/>
  <c r="R13" i="74" s="1"/>
  <c r="N17" i="79"/>
  <c r="N16" i="74"/>
  <c r="O13" i="84"/>
  <c r="Q13" i="84" s="1"/>
  <c r="R13" i="84" s="1"/>
  <c r="Q19" i="76"/>
  <c r="R19" i="76" s="1"/>
  <c r="Q16" i="67"/>
  <c r="R16" i="67" s="1"/>
  <c r="Q17" i="86"/>
  <c r="R17" i="86" s="1"/>
  <c r="Q12" i="66"/>
  <c r="R12" i="66" s="1"/>
  <c r="Q9" i="67"/>
  <c r="R9" i="67" s="1"/>
  <c r="Q16" i="83"/>
  <c r="R16" i="83" s="1"/>
  <c r="Q12" i="82"/>
  <c r="R12" i="82" s="1"/>
  <c r="Q20" i="82"/>
  <c r="R20" i="82" s="1"/>
  <c r="Q10" i="86"/>
  <c r="R10" i="86" s="1"/>
  <c r="Q18" i="86"/>
  <c r="R18" i="86" s="1"/>
  <c r="Q17" i="80"/>
  <c r="R17" i="80" s="1"/>
  <c r="Q16" i="75"/>
  <c r="R16" i="75" s="1"/>
  <c r="Q15" i="71"/>
  <c r="R15" i="71" s="1"/>
  <c r="N16" i="67"/>
  <c r="O11" i="67"/>
  <c r="O19" i="67"/>
  <c r="Q11" i="69"/>
  <c r="R11" i="69" s="1"/>
  <c r="Q19" i="69"/>
  <c r="R19" i="69" s="1"/>
  <c r="Q19" i="70"/>
  <c r="R19" i="70" s="1"/>
  <c r="Q11" i="70"/>
  <c r="R11" i="70" s="1"/>
  <c r="Q16" i="73"/>
  <c r="R16" i="73" s="1"/>
  <c r="N9" i="76"/>
  <c r="N17" i="76"/>
  <c r="O13" i="76"/>
  <c r="Q12" i="72"/>
  <c r="R12" i="72" s="1"/>
  <c r="Q15" i="81"/>
  <c r="R15" i="81" s="1"/>
  <c r="Q15" i="83"/>
  <c r="R15" i="83" s="1"/>
  <c r="N15" i="86"/>
  <c r="O11" i="86"/>
  <c r="O19" i="86"/>
  <c r="Q10" i="80"/>
  <c r="R10" i="80" s="1"/>
  <c r="Q18" i="80"/>
  <c r="R18" i="80" s="1"/>
  <c r="T21" i="78"/>
  <c r="T21" i="76"/>
  <c r="T21" i="68"/>
  <c r="T21" i="83"/>
  <c r="Q20" i="75"/>
  <c r="R20" i="75" s="1"/>
  <c r="Q10" i="75"/>
  <c r="R10" i="75" s="1"/>
  <c r="Q10" i="71"/>
  <c r="R10" i="71" s="1"/>
  <c r="Q12" i="70"/>
  <c r="R12" i="70" s="1"/>
  <c r="Q12" i="69"/>
  <c r="R12" i="69" s="1"/>
  <c r="Q18" i="70"/>
  <c r="R18" i="70" s="1"/>
  <c r="Q14" i="76"/>
  <c r="R14" i="76" s="1"/>
  <c r="Q14" i="83"/>
  <c r="R14" i="83" s="1"/>
  <c r="Q11" i="80"/>
  <c r="R11" i="80" s="1"/>
  <c r="Q17" i="75"/>
  <c r="R17" i="75" s="1"/>
  <c r="Q15" i="66"/>
  <c r="R15" i="66" s="1"/>
  <c r="N18" i="67"/>
  <c r="O13" i="67"/>
  <c r="N9" i="67"/>
  <c r="Q13" i="69"/>
  <c r="R13" i="69" s="1"/>
  <c r="Q14" i="73"/>
  <c r="R14" i="73" s="1"/>
  <c r="N11" i="76"/>
  <c r="N19" i="76"/>
  <c r="O15" i="76"/>
  <c r="Q14" i="72"/>
  <c r="R14" i="72" s="1"/>
  <c r="Q15" i="79"/>
  <c r="R15" i="79" s="1"/>
  <c r="Q13" i="83"/>
  <c r="R13" i="83" s="1"/>
  <c r="N9" i="86"/>
  <c r="N17" i="86"/>
  <c r="O13" i="86"/>
  <c r="Q12" i="80"/>
  <c r="R12" i="80" s="1"/>
  <c r="Q20" i="80"/>
  <c r="R20" i="80" s="1"/>
  <c r="T21" i="82"/>
  <c r="Q12" i="75"/>
  <c r="R12" i="75" s="1"/>
  <c r="Q15" i="75"/>
  <c r="R15" i="75" s="1"/>
  <c r="Q14" i="71"/>
  <c r="R14" i="71" s="1"/>
  <c r="Q11" i="71"/>
  <c r="R11" i="71" s="1"/>
  <c r="Q20" i="86"/>
  <c r="R20" i="86" s="1"/>
  <c r="Q14" i="75"/>
  <c r="R14" i="75" s="1"/>
  <c r="Q16" i="71"/>
  <c r="R16" i="71" s="1"/>
  <c r="N12" i="76"/>
  <c r="Q14" i="79"/>
  <c r="R14" i="79" s="1"/>
  <c r="Q12" i="81"/>
  <c r="R12" i="81" s="1"/>
  <c r="Q20" i="83"/>
  <c r="R20" i="83" s="1"/>
  <c r="Q12" i="83"/>
  <c r="R12" i="83" s="1"/>
  <c r="Q16" i="82"/>
  <c r="R16" i="82" s="1"/>
  <c r="N10" i="86"/>
  <c r="N18" i="86"/>
  <c r="O14" i="86"/>
  <c r="Q13" i="75"/>
  <c r="R13" i="75" s="1"/>
  <c r="Q18" i="71"/>
  <c r="R18" i="71" s="1"/>
  <c r="Q18" i="67"/>
  <c r="R18" i="67" s="1"/>
  <c r="Q20" i="69"/>
  <c r="R20" i="69" s="1"/>
  <c r="Q16" i="74"/>
  <c r="R16" i="74" s="1"/>
  <c r="Q15" i="73"/>
  <c r="R15" i="73" s="1"/>
  <c r="Q16" i="79"/>
  <c r="R16" i="79" s="1"/>
  <c r="Q12" i="86"/>
  <c r="R12" i="86" s="1"/>
  <c r="Q19" i="80"/>
  <c r="R19" i="80" s="1"/>
  <c r="N11" i="67"/>
  <c r="N20" i="67"/>
  <c r="O15" i="67"/>
  <c r="Q15" i="69"/>
  <c r="R15" i="69" s="1"/>
  <c r="Q15" i="70"/>
  <c r="R15" i="70" s="1"/>
  <c r="Q20" i="73"/>
  <c r="R20" i="73" s="1"/>
  <c r="Q12" i="73"/>
  <c r="R12" i="73" s="1"/>
  <c r="N13" i="76"/>
  <c r="O9" i="76"/>
  <c r="O17" i="76"/>
  <c r="Q13" i="79"/>
  <c r="R13" i="79" s="1"/>
  <c r="Q19" i="81"/>
  <c r="R19" i="81" s="1"/>
  <c r="Q11" i="81"/>
  <c r="R11" i="81" s="1"/>
  <c r="Q19" i="83"/>
  <c r="R19" i="83" s="1"/>
  <c r="Q11" i="83"/>
  <c r="R11" i="83" s="1"/>
  <c r="Q17" i="82"/>
  <c r="R17" i="82" s="1"/>
  <c r="N11" i="86"/>
  <c r="N19" i="86"/>
  <c r="O15" i="86"/>
  <c r="Q14" i="80"/>
  <c r="R14" i="80" s="1"/>
  <c r="Q11" i="75"/>
  <c r="R11" i="75" s="1"/>
  <c r="Q20" i="71"/>
  <c r="R20" i="71" s="1"/>
  <c r="Q17" i="65"/>
  <c r="R17" i="65" s="1"/>
  <c r="Q18" i="69"/>
  <c r="R18" i="69" s="1"/>
  <c r="Q17" i="73"/>
  <c r="R17" i="73" s="1"/>
  <c r="Q20" i="76"/>
  <c r="R20" i="76" s="1"/>
  <c r="Q18" i="79"/>
  <c r="R18" i="79" s="1"/>
  <c r="Q20" i="67"/>
  <c r="R20" i="67" s="1"/>
  <c r="Q10" i="70"/>
  <c r="R10" i="70" s="1"/>
  <c r="Q19" i="75"/>
  <c r="R19" i="75" s="1"/>
  <c r="N19" i="67"/>
  <c r="O14" i="67"/>
  <c r="N10" i="67"/>
  <c r="Q16" i="70"/>
  <c r="R16" i="70" s="1"/>
  <c r="N20" i="76"/>
  <c r="O16" i="76"/>
  <c r="Q17" i="66"/>
  <c r="R17" i="66" s="1"/>
  <c r="Q10" i="66"/>
  <c r="R10" i="66" s="1"/>
  <c r="N13" i="67"/>
  <c r="O10" i="67"/>
  <c r="Q14" i="70"/>
  <c r="R14" i="70" s="1"/>
  <c r="Q12" i="74"/>
  <c r="R12" i="74" s="1"/>
  <c r="Q19" i="73"/>
  <c r="R19" i="73" s="1"/>
  <c r="N14" i="76"/>
  <c r="O10" i="76"/>
  <c r="O18" i="76"/>
  <c r="Q12" i="79"/>
  <c r="R12" i="79" s="1"/>
  <c r="Q18" i="81"/>
  <c r="R18" i="81" s="1"/>
  <c r="Q18" i="83"/>
  <c r="R18" i="83" s="1"/>
  <c r="Q10" i="83"/>
  <c r="R10" i="83" s="1"/>
  <c r="Q10" i="82"/>
  <c r="R10" i="82" s="1"/>
  <c r="Q18" i="82"/>
  <c r="R18" i="82" s="1"/>
  <c r="N12" i="86"/>
  <c r="N20" i="86"/>
  <c r="O16" i="86"/>
  <c r="Q15" i="80"/>
  <c r="R15" i="80" s="1"/>
  <c r="Q17" i="71"/>
  <c r="R17" i="71" s="1"/>
  <c r="Q12" i="76"/>
  <c r="R12" i="76" s="1"/>
  <c r="Q10" i="79"/>
  <c r="R10" i="79" s="1"/>
  <c r="Q12" i="67"/>
  <c r="R12" i="67" s="1"/>
  <c r="Q18" i="65"/>
  <c r="R18" i="65" s="1"/>
  <c r="Q10" i="65"/>
  <c r="R10" i="65" s="1"/>
  <c r="Q19" i="66"/>
  <c r="R19" i="66" s="1"/>
  <c r="Q17" i="67"/>
  <c r="R17" i="67" s="1"/>
  <c r="Q9" i="69"/>
  <c r="R9" i="69" s="1"/>
  <c r="Q18" i="73"/>
  <c r="R18" i="73" s="1"/>
  <c r="Q10" i="73"/>
  <c r="R10" i="73" s="1"/>
  <c r="N15" i="76"/>
  <c r="O11" i="76"/>
  <c r="Q19" i="79"/>
  <c r="R19" i="79" s="1"/>
  <c r="Q11" i="79"/>
  <c r="R11" i="79" s="1"/>
  <c r="Q17" i="81"/>
  <c r="R17" i="81" s="1"/>
  <c r="Q9" i="81"/>
  <c r="R9" i="81" s="1"/>
  <c r="Q17" i="83"/>
  <c r="R17" i="83" s="1"/>
  <c r="Q9" i="83"/>
  <c r="R9" i="83" s="1"/>
  <c r="Q11" i="82"/>
  <c r="R11" i="82" s="1"/>
  <c r="Q19" i="82"/>
  <c r="R19" i="82" s="1"/>
  <c r="N13" i="86"/>
  <c r="O9" i="86"/>
  <c r="Q18" i="75"/>
  <c r="R18" i="75" s="1"/>
  <c r="Q9" i="75"/>
  <c r="R9" i="75" s="1"/>
  <c r="Q9" i="71"/>
  <c r="R9" i="71" s="1"/>
  <c r="T21" i="64"/>
  <c r="T21" i="77"/>
  <c r="T21" i="66"/>
  <c r="T21" i="79"/>
  <c r="T21" i="73"/>
  <c r="T21" i="71"/>
  <c r="T21" i="81"/>
  <c r="T21" i="86"/>
  <c r="T21" i="85"/>
  <c r="T21" i="84"/>
  <c r="N20" i="77"/>
  <c r="N19" i="77"/>
  <c r="N18" i="77"/>
  <c r="N17" i="77"/>
  <c r="N16" i="77"/>
  <c r="N15" i="77"/>
  <c r="N14" i="77"/>
  <c r="N13" i="77"/>
  <c r="N12" i="77"/>
  <c r="N11" i="77"/>
  <c r="N10" i="77"/>
  <c r="N9" i="77"/>
  <c r="O13" i="77"/>
  <c r="O19" i="77"/>
  <c r="O11" i="77"/>
  <c r="O17" i="77"/>
  <c r="O14" i="77"/>
  <c r="O20" i="77"/>
  <c r="O9" i="77"/>
  <c r="O12" i="77"/>
  <c r="O15" i="77"/>
  <c r="O18" i="77"/>
  <c r="O10" i="77"/>
  <c r="O16" i="77"/>
  <c r="O20" i="78"/>
  <c r="O19" i="78"/>
  <c r="O18" i="78"/>
  <c r="O17" i="78"/>
  <c r="O16" i="78"/>
  <c r="O15" i="78"/>
  <c r="O14" i="78"/>
  <c r="O13" i="78"/>
  <c r="O12" i="78"/>
  <c r="O11" i="78"/>
  <c r="O10" i="78"/>
  <c r="O9" i="78"/>
  <c r="N20" i="78"/>
  <c r="N19" i="78"/>
  <c r="N18" i="78"/>
  <c r="N17" i="78"/>
  <c r="N16" i="78"/>
  <c r="N15" i="78"/>
  <c r="N14" i="78"/>
  <c r="N13" i="78"/>
  <c r="N12" i="78"/>
  <c r="N11" i="78"/>
  <c r="N10" i="78"/>
  <c r="N9" i="78"/>
  <c r="O20" i="85"/>
  <c r="O19" i="85"/>
  <c r="O18" i="85"/>
  <c r="O17" i="85"/>
  <c r="O16" i="85"/>
  <c r="O15" i="85"/>
  <c r="O14" i="85"/>
  <c r="O13" i="85"/>
  <c r="O12" i="85"/>
  <c r="O11" i="85"/>
  <c r="O10" i="85"/>
  <c r="O9" i="85"/>
  <c r="N20" i="85"/>
  <c r="N19" i="85"/>
  <c r="N18" i="85"/>
  <c r="N17" i="85"/>
  <c r="N16" i="85"/>
  <c r="N15" i="85"/>
  <c r="N14" i="85"/>
  <c r="N13" i="85"/>
  <c r="N12" i="85"/>
  <c r="N11" i="85"/>
  <c r="N10" i="85"/>
  <c r="N9" i="85"/>
  <c r="O20" i="68"/>
  <c r="O19" i="68"/>
  <c r="O18" i="68"/>
  <c r="O17" i="68"/>
  <c r="O16" i="68"/>
  <c r="O15" i="68"/>
  <c r="O14" i="68"/>
  <c r="O13" i="68"/>
  <c r="O12" i="68"/>
  <c r="O11" i="68"/>
  <c r="O10" i="68"/>
  <c r="O9" i="68"/>
  <c r="N13" i="68"/>
  <c r="N9" i="68"/>
  <c r="N20" i="68"/>
  <c r="N19" i="68"/>
  <c r="N18" i="68"/>
  <c r="N17" i="68"/>
  <c r="N16" i="68"/>
  <c r="N15" i="68"/>
  <c r="N14" i="68"/>
  <c r="N12" i="68"/>
  <c r="N11" i="68"/>
  <c r="N10" i="68"/>
  <c r="O20" i="64"/>
  <c r="O17" i="64"/>
  <c r="O15" i="64"/>
  <c r="O12" i="64"/>
  <c r="O10" i="64"/>
  <c r="O19" i="64"/>
  <c r="O18" i="64"/>
  <c r="O16" i="64"/>
  <c r="O14" i="64"/>
  <c r="O11" i="64"/>
  <c r="O9" i="64"/>
  <c r="N20" i="64"/>
  <c r="N19" i="64"/>
  <c r="N17" i="64"/>
  <c r="N15" i="64"/>
  <c r="N12" i="64"/>
  <c r="N10" i="64"/>
  <c r="O13" i="64"/>
  <c r="N18" i="64"/>
  <c r="N16" i="64"/>
  <c r="N14" i="64"/>
  <c r="N13" i="64"/>
  <c r="N11" i="64"/>
  <c r="N9" i="64"/>
  <c r="B4" i="40"/>
  <c r="R21" i="82" l="1"/>
  <c r="F25" i="82" s="1"/>
  <c r="R21" i="66"/>
  <c r="Q21" i="66" s="1"/>
  <c r="R21" i="83"/>
  <c r="Q21" i="83" s="1"/>
  <c r="R21" i="69"/>
  <c r="F25" i="69" s="1"/>
  <c r="R21" i="72"/>
  <c r="F26" i="72" s="1"/>
  <c r="R21" i="70"/>
  <c r="R21" i="84"/>
  <c r="R21" i="80"/>
  <c r="F26" i="80" s="1"/>
  <c r="R21" i="71"/>
  <c r="R21" i="65"/>
  <c r="G23" i="65" s="1"/>
  <c r="R21" i="79"/>
  <c r="Q21" i="79" s="1"/>
  <c r="R21" i="73"/>
  <c r="Q21" i="73" s="1"/>
  <c r="R21" i="81"/>
  <c r="F26" i="81" s="1"/>
  <c r="R21" i="74"/>
  <c r="F26" i="74" s="1"/>
  <c r="Q14" i="67"/>
  <c r="R14" i="67" s="1"/>
  <c r="Q11" i="68"/>
  <c r="R11" i="68" s="1"/>
  <c r="Q19" i="68"/>
  <c r="R19" i="68" s="1"/>
  <c r="Q10" i="85"/>
  <c r="R10" i="85" s="1"/>
  <c r="Q18" i="85"/>
  <c r="R18" i="85" s="1"/>
  <c r="Q10" i="78"/>
  <c r="R10" i="78" s="1"/>
  <c r="Q18" i="78"/>
  <c r="R18" i="78" s="1"/>
  <c r="Q15" i="77"/>
  <c r="R15" i="77" s="1"/>
  <c r="Q13" i="77"/>
  <c r="R13" i="77" s="1"/>
  <c r="Q16" i="86"/>
  <c r="R16" i="86" s="1"/>
  <c r="Q14" i="86"/>
  <c r="R14" i="86" s="1"/>
  <c r="Q9" i="78"/>
  <c r="R9" i="78" s="1"/>
  <c r="R21" i="75"/>
  <c r="Q19" i="86"/>
  <c r="R19" i="86" s="1"/>
  <c r="Q17" i="78"/>
  <c r="R17" i="78" s="1"/>
  <c r="Q20" i="68"/>
  <c r="R20" i="68" s="1"/>
  <c r="Q11" i="85"/>
  <c r="R11" i="85" s="1"/>
  <c r="Q19" i="78"/>
  <c r="R19" i="78" s="1"/>
  <c r="Q13" i="86"/>
  <c r="R13" i="86" s="1"/>
  <c r="Q20" i="85"/>
  <c r="R20" i="85" s="1"/>
  <c r="Q20" i="78"/>
  <c r="R20" i="78" s="1"/>
  <c r="Q14" i="68"/>
  <c r="R14" i="68" s="1"/>
  <c r="Q13" i="85"/>
  <c r="R13" i="85" s="1"/>
  <c r="Q13" i="78"/>
  <c r="R13" i="78" s="1"/>
  <c r="Q20" i="77"/>
  <c r="R20" i="77" s="1"/>
  <c r="Q11" i="86"/>
  <c r="R11" i="86" s="1"/>
  <c r="Q13" i="76"/>
  <c r="R13" i="76" s="1"/>
  <c r="Q9" i="85"/>
  <c r="R9" i="85" s="1"/>
  <c r="Q12" i="85"/>
  <c r="R12" i="85" s="1"/>
  <c r="Q12" i="78"/>
  <c r="R12" i="78" s="1"/>
  <c r="Q9" i="77"/>
  <c r="R9" i="77" s="1"/>
  <c r="Q11" i="76"/>
  <c r="R11" i="76" s="1"/>
  <c r="Q14" i="85"/>
  <c r="R14" i="85" s="1"/>
  <c r="Q14" i="78"/>
  <c r="R14" i="78" s="1"/>
  <c r="Q14" i="77"/>
  <c r="R14" i="77" s="1"/>
  <c r="Q9" i="86"/>
  <c r="R9" i="86" s="1"/>
  <c r="Q17" i="76"/>
  <c r="R17" i="76" s="1"/>
  <c r="Q13" i="67"/>
  <c r="R13" i="67" s="1"/>
  <c r="Q19" i="67"/>
  <c r="R19" i="67" s="1"/>
  <c r="Q10" i="68"/>
  <c r="R10" i="68" s="1"/>
  <c r="Q17" i="85"/>
  <c r="R17" i="85" s="1"/>
  <c r="Q18" i="77"/>
  <c r="R18" i="77" s="1"/>
  <c r="Q12" i="68"/>
  <c r="R12" i="68" s="1"/>
  <c r="Q11" i="78"/>
  <c r="R11" i="78" s="1"/>
  <c r="Q12" i="77"/>
  <c r="R12" i="77" s="1"/>
  <c r="Q15" i="86"/>
  <c r="R15" i="86" s="1"/>
  <c r="Q15" i="67"/>
  <c r="R15" i="67" s="1"/>
  <c r="Q13" i="68"/>
  <c r="R13" i="68" s="1"/>
  <c r="Q10" i="67"/>
  <c r="R10" i="67" s="1"/>
  <c r="Q15" i="68"/>
  <c r="R15" i="68" s="1"/>
  <c r="Q16" i="68"/>
  <c r="R16" i="68" s="1"/>
  <c r="Q15" i="85"/>
  <c r="R15" i="85" s="1"/>
  <c r="Q15" i="78"/>
  <c r="R15" i="78" s="1"/>
  <c r="Q16" i="77"/>
  <c r="R16" i="77" s="1"/>
  <c r="Q17" i="77"/>
  <c r="R17" i="77" s="1"/>
  <c r="Q18" i="76"/>
  <c r="R18" i="76" s="1"/>
  <c r="Q9" i="76"/>
  <c r="R9" i="76" s="1"/>
  <c r="Q11" i="67"/>
  <c r="R11" i="67" s="1"/>
  <c r="Q18" i="68"/>
  <c r="R18" i="68" s="1"/>
  <c r="Q19" i="77"/>
  <c r="R19" i="77" s="1"/>
  <c r="Q19" i="85"/>
  <c r="R19" i="85" s="1"/>
  <c r="Q9" i="68"/>
  <c r="R9" i="68" s="1"/>
  <c r="Q17" i="68"/>
  <c r="R17" i="68" s="1"/>
  <c r="Q16" i="85"/>
  <c r="R16" i="85" s="1"/>
  <c r="Q16" i="78"/>
  <c r="R16" i="78" s="1"/>
  <c r="Q10" i="77"/>
  <c r="R10" i="77" s="1"/>
  <c r="Q11" i="77"/>
  <c r="R11" i="77" s="1"/>
  <c r="Q10" i="76"/>
  <c r="R10" i="76" s="1"/>
  <c r="Q16" i="76"/>
  <c r="R16" i="76" s="1"/>
  <c r="Q15" i="76"/>
  <c r="R15" i="76" s="1"/>
  <c r="Q18" i="64"/>
  <c r="R18" i="64" s="1"/>
  <c r="Q10" i="64"/>
  <c r="R10" i="64" s="1"/>
  <c r="Q12" i="64"/>
  <c r="R12" i="64" s="1"/>
  <c r="Q17" i="64"/>
  <c r="R17" i="64" s="1"/>
  <c r="Q15" i="64"/>
  <c r="R15" i="64" s="1"/>
  <c r="Q13" i="64"/>
  <c r="R13" i="64" s="1"/>
  <c r="Q14" i="64"/>
  <c r="R14" i="64" s="1"/>
  <c r="Q20" i="64"/>
  <c r="R20" i="64" s="1"/>
  <c r="Q9" i="64"/>
  <c r="R9" i="64" s="1"/>
  <c r="Q11" i="64"/>
  <c r="R11" i="64" s="1"/>
  <c r="Q16" i="64"/>
  <c r="R16" i="64" s="1"/>
  <c r="Q19" i="64"/>
  <c r="R19" i="64" s="1"/>
  <c r="F25" i="79"/>
  <c r="G23" i="79"/>
  <c r="G23" i="72"/>
  <c r="Q21" i="72"/>
  <c r="G23" i="73"/>
  <c r="F26" i="65"/>
  <c r="H5" i="8"/>
  <c r="G5" i="8"/>
  <c r="F5" i="8"/>
  <c r="A5" i="8"/>
  <c r="A4" i="8"/>
  <c r="U20" i="40"/>
  <c r="T20" i="40"/>
  <c r="S20" i="40"/>
  <c r="L20" i="40"/>
  <c r="U19" i="40"/>
  <c r="T19" i="40"/>
  <c r="S19" i="40"/>
  <c r="L19" i="40"/>
  <c r="U18" i="40"/>
  <c r="T18" i="40"/>
  <c r="S18" i="40"/>
  <c r="L18" i="40"/>
  <c r="U17" i="40"/>
  <c r="T17" i="40"/>
  <c r="S17" i="40"/>
  <c r="L17" i="40"/>
  <c r="U16" i="40"/>
  <c r="T16" i="40"/>
  <c r="S16" i="40"/>
  <c r="L16" i="40"/>
  <c r="S15" i="40"/>
  <c r="U15" i="40" s="1"/>
  <c r="L15" i="40"/>
  <c r="T14" i="40"/>
  <c r="S14" i="40"/>
  <c r="U14" i="40" s="1"/>
  <c r="L14" i="40"/>
  <c r="S13" i="40"/>
  <c r="U13" i="40" s="1"/>
  <c r="L13" i="40"/>
  <c r="T12" i="40"/>
  <c r="S12" i="40"/>
  <c r="U12" i="40" s="1"/>
  <c r="L12" i="40"/>
  <c r="S11" i="40"/>
  <c r="L11" i="40"/>
  <c r="S10" i="40"/>
  <c r="L10" i="40"/>
  <c r="S9" i="40"/>
  <c r="L9" i="40"/>
  <c r="S10" i="39"/>
  <c r="S11" i="39"/>
  <c r="S12" i="39"/>
  <c r="S13" i="39"/>
  <c r="S14" i="39"/>
  <c r="S15" i="39"/>
  <c r="S16" i="39"/>
  <c r="S17" i="39"/>
  <c r="S18" i="39"/>
  <c r="S19" i="39"/>
  <c r="S20" i="39"/>
  <c r="S9" i="39"/>
  <c r="F25" i="83" l="1"/>
  <c r="F28" i="83" s="1"/>
  <c r="F30" i="83" s="1"/>
  <c r="I25" i="8" s="1"/>
  <c r="F26" i="79"/>
  <c r="G23" i="83"/>
  <c r="F26" i="83"/>
  <c r="G23" i="69"/>
  <c r="F26" i="69"/>
  <c r="Q21" i="69"/>
  <c r="F25" i="73"/>
  <c r="F28" i="73" s="1"/>
  <c r="Q21" i="65"/>
  <c r="F25" i="65"/>
  <c r="F28" i="65" s="1"/>
  <c r="F30" i="65" s="1"/>
  <c r="I7" i="8" s="1"/>
  <c r="F26" i="73"/>
  <c r="G23" i="66"/>
  <c r="F25" i="66"/>
  <c r="F26" i="66"/>
  <c r="F25" i="72"/>
  <c r="Q21" i="81"/>
  <c r="F26" i="82"/>
  <c r="Q21" i="82"/>
  <c r="G23" i="82"/>
  <c r="G23" i="81"/>
  <c r="Q21" i="80"/>
  <c r="F25" i="81"/>
  <c r="F27" i="81" s="1"/>
  <c r="R21" i="76"/>
  <c r="Q21" i="76" s="1"/>
  <c r="R21" i="67"/>
  <c r="R21" i="68"/>
  <c r="Q21" i="68" s="1"/>
  <c r="R21" i="86"/>
  <c r="R21" i="85"/>
  <c r="Q21" i="85" s="1"/>
  <c r="R21" i="78"/>
  <c r="F26" i="78" s="1"/>
  <c r="R21" i="77"/>
  <c r="Q21" i="74"/>
  <c r="G23" i="74"/>
  <c r="F25" i="74"/>
  <c r="G23" i="70"/>
  <c r="Q21" i="70"/>
  <c r="F25" i="70"/>
  <c r="F26" i="70"/>
  <c r="G23" i="71"/>
  <c r="F26" i="71"/>
  <c r="F25" i="71"/>
  <c r="Q21" i="71"/>
  <c r="G23" i="75"/>
  <c r="Q21" i="75"/>
  <c r="F25" i="75"/>
  <c r="F26" i="75"/>
  <c r="G23" i="80"/>
  <c r="F25" i="84"/>
  <c r="Q21" i="84"/>
  <c r="F26" i="84"/>
  <c r="G23" i="84"/>
  <c r="F25" i="80"/>
  <c r="F27" i="80" s="1"/>
  <c r="R21" i="64"/>
  <c r="Q21" i="64" s="1"/>
  <c r="T13" i="40"/>
  <c r="T15" i="40"/>
  <c r="F28" i="82"/>
  <c r="F30" i="82" s="1"/>
  <c r="I24" i="8" s="1"/>
  <c r="F27" i="82"/>
  <c r="F27" i="83"/>
  <c r="F28" i="79"/>
  <c r="F30" i="79" s="1"/>
  <c r="I21" i="8" s="1"/>
  <c r="F27" i="79"/>
  <c r="Q21" i="78"/>
  <c r="F28" i="72"/>
  <c r="F30" i="72" s="1"/>
  <c r="I14" i="8" s="1"/>
  <c r="F27" i="72"/>
  <c r="F28" i="69"/>
  <c r="F30" i="69" s="1"/>
  <c r="I11" i="8" s="1"/>
  <c r="F27" i="69"/>
  <c r="F28" i="66"/>
  <c r="F30" i="66" s="1"/>
  <c r="I8" i="8" s="1"/>
  <c r="F27" i="66"/>
  <c r="M9" i="40"/>
  <c r="G4" i="8"/>
  <c r="H4" i="8"/>
  <c r="F4" i="8"/>
  <c r="B4" i="8"/>
  <c r="U16" i="39"/>
  <c r="U17" i="39"/>
  <c r="U18" i="39"/>
  <c r="U19" i="39"/>
  <c r="U20" i="39"/>
  <c r="T16" i="39"/>
  <c r="T17" i="39"/>
  <c r="T18" i="39"/>
  <c r="T19" i="39"/>
  <c r="T20" i="39"/>
  <c r="L14" i="39"/>
  <c r="L15" i="39"/>
  <c r="L16" i="39"/>
  <c r="L17" i="39"/>
  <c r="L18" i="39"/>
  <c r="L19" i="39"/>
  <c r="L20" i="39"/>
  <c r="L9" i="39"/>
  <c r="L10" i="39"/>
  <c r="L11" i="39"/>
  <c r="L12" i="39"/>
  <c r="L13" i="39"/>
  <c r="F27" i="65" l="1"/>
  <c r="F27" i="73"/>
  <c r="F30" i="73"/>
  <c r="I15" i="8" s="1"/>
  <c r="F28" i="81"/>
  <c r="F30" i="81" s="1"/>
  <c r="I23" i="8" s="1"/>
  <c r="G23" i="78"/>
  <c r="F25" i="78"/>
  <c r="F27" i="78" s="1"/>
  <c r="F26" i="76"/>
  <c r="G23" i="76"/>
  <c r="F28" i="80"/>
  <c r="F30" i="80" s="1"/>
  <c r="I22" i="8" s="1"/>
  <c r="F25" i="76"/>
  <c r="F27" i="76" s="1"/>
  <c r="F26" i="86"/>
  <c r="Q21" i="86"/>
  <c r="F25" i="86"/>
  <c r="G23" i="86"/>
  <c r="F28" i="70"/>
  <c r="F30" i="70" s="1"/>
  <c r="I12" i="8" s="1"/>
  <c r="F27" i="70"/>
  <c r="G23" i="85"/>
  <c r="F28" i="74"/>
  <c r="F30" i="74" s="1"/>
  <c r="I16" i="8" s="1"/>
  <c r="F27" i="74"/>
  <c r="F25" i="67"/>
  <c r="G23" i="67"/>
  <c r="Q21" i="67"/>
  <c r="F26" i="67"/>
  <c r="F28" i="75"/>
  <c r="F30" i="75" s="1"/>
  <c r="I17" i="8" s="1"/>
  <c r="F27" i="75"/>
  <c r="F26" i="85"/>
  <c r="F28" i="71"/>
  <c r="F30" i="71" s="1"/>
  <c r="I13" i="8" s="1"/>
  <c r="F27" i="71"/>
  <c r="F25" i="85"/>
  <c r="F28" i="85" s="1"/>
  <c r="F30" i="85" s="1"/>
  <c r="I27" i="8" s="1"/>
  <c r="F25" i="68"/>
  <c r="F27" i="68" s="1"/>
  <c r="F27" i="84"/>
  <c r="F28" i="84"/>
  <c r="F30" i="84" s="1"/>
  <c r="I26" i="8" s="1"/>
  <c r="G23" i="68"/>
  <c r="F26" i="68"/>
  <c r="F26" i="77"/>
  <c r="F25" i="77"/>
  <c r="Q21" i="77"/>
  <c r="G23" i="77"/>
  <c r="G23" i="64"/>
  <c r="F25" i="64"/>
  <c r="F27" i="64" s="1"/>
  <c r="F26" i="64"/>
  <c r="F28" i="78"/>
  <c r="F30" i="78" s="1"/>
  <c r="I20" i="8" s="1"/>
  <c r="O19" i="40"/>
  <c r="O16" i="40"/>
  <c r="O12" i="40"/>
  <c r="N20" i="40"/>
  <c r="N18" i="40"/>
  <c r="N16" i="40"/>
  <c r="N14" i="40"/>
  <c r="N12" i="40"/>
  <c r="N9" i="40"/>
  <c r="O9" i="40" s="1"/>
  <c r="Q9" i="40" s="1"/>
  <c r="O20" i="40"/>
  <c r="O17" i="40"/>
  <c r="O14" i="40"/>
  <c r="O18" i="40"/>
  <c r="O15" i="40"/>
  <c r="O13" i="40"/>
  <c r="N19" i="40"/>
  <c r="N17" i="40"/>
  <c r="N15" i="40"/>
  <c r="N13" i="40"/>
  <c r="N11" i="40"/>
  <c r="O11" i="40" s="1"/>
  <c r="Q11" i="40" s="1"/>
  <c r="N10" i="40"/>
  <c r="O10" i="40" s="1"/>
  <c r="Q10" i="40" s="1"/>
  <c r="M9" i="39"/>
  <c r="F28" i="68" l="1"/>
  <c r="F30" i="68" s="1"/>
  <c r="I10" i="8" s="1"/>
  <c r="F28" i="76"/>
  <c r="F30" i="76" s="1"/>
  <c r="I18" i="8" s="1"/>
  <c r="K18" i="8" s="1"/>
  <c r="Q20" i="40"/>
  <c r="R20" i="40" s="1"/>
  <c r="Q19" i="40"/>
  <c r="R19" i="40" s="1"/>
  <c r="Q15" i="40"/>
  <c r="R15" i="40" s="1"/>
  <c r="Q18" i="40"/>
  <c r="R18" i="40" s="1"/>
  <c r="Q16" i="40"/>
  <c r="R16" i="40" s="1"/>
  <c r="Q13" i="40"/>
  <c r="R13" i="40" s="1"/>
  <c r="Q14" i="40"/>
  <c r="R14" i="40" s="1"/>
  <c r="Q17" i="40"/>
  <c r="R17" i="40" s="1"/>
  <c r="Q12" i="40"/>
  <c r="R12" i="40" s="1"/>
  <c r="F27" i="85"/>
  <c r="F28" i="86"/>
  <c r="F30" i="86" s="1"/>
  <c r="I28" i="8" s="1"/>
  <c r="K28" i="8" s="1"/>
  <c r="F27" i="86"/>
  <c r="F28" i="67"/>
  <c r="F30" i="67" s="1"/>
  <c r="I9" i="8" s="1"/>
  <c r="K9" i="8" s="1"/>
  <c r="F27" i="67"/>
  <c r="F27" i="77"/>
  <c r="F28" i="77"/>
  <c r="F30" i="77" s="1"/>
  <c r="I19" i="8" s="1"/>
  <c r="K19" i="8" s="1"/>
  <c r="F28" i="64"/>
  <c r="F30" i="64" s="1"/>
  <c r="I6" i="8" s="1"/>
  <c r="K6" i="8" s="1"/>
  <c r="R10" i="40"/>
  <c r="T10" i="40"/>
  <c r="U10" i="40"/>
  <c r="R11" i="40"/>
  <c r="T11" i="40"/>
  <c r="U11" i="40"/>
  <c r="R9" i="40"/>
  <c r="T9" i="40"/>
  <c r="U9" i="40"/>
  <c r="O17" i="39"/>
  <c r="Q17" i="39" s="1"/>
  <c r="O18" i="39"/>
  <c r="Q18" i="39" s="1"/>
  <c r="O19" i="39"/>
  <c r="Q19" i="39" s="1"/>
  <c r="O20" i="39"/>
  <c r="Q20" i="39" s="1"/>
  <c r="O16" i="39"/>
  <c r="Q16" i="39" s="1"/>
  <c r="K27" i="8"/>
  <c r="K26" i="8"/>
  <c r="K25" i="8"/>
  <c r="K24" i="8"/>
  <c r="K21" i="8"/>
  <c r="K20" i="8"/>
  <c r="K16" i="8"/>
  <c r="K15" i="8"/>
  <c r="K14" i="8"/>
  <c r="K13" i="8"/>
  <c r="K12" i="8"/>
  <c r="K11" i="8"/>
  <c r="K8" i="8"/>
  <c r="K7" i="8"/>
  <c r="R21" i="40" l="1"/>
  <c r="Q21" i="40" s="1"/>
  <c r="T21" i="40"/>
  <c r="K23" i="8"/>
  <c r="K22" i="8"/>
  <c r="K17" i="8"/>
  <c r="K10" i="8"/>
  <c r="G23" i="40" l="1"/>
  <c r="F25" i="40"/>
  <c r="F28" i="40" s="1"/>
  <c r="F30" i="40" s="1"/>
  <c r="I5" i="8" s="1"/>
  <c r="F26" i="40"/>
  <c r="N20" i="39"/>
  <c r="N9" i="39"/>
  <c r="O9" i="39" s="1"/>
  <c r="Q9" i="39" s="1"/>
  <c r="N11" i="39"/>
  <c r="O11" i="39" s="1"/>
  <c r="Q11" i="39" s="1"/>
  <c r="N17" i="39"/>
  <c r="N10" i="39"/>
  <c r="O10" i="39" s="1"/>
  <c r="Q10" i="39" s="1"/>
  <c r="N16" i="39"/>
  <c r="N12" i="39"/>
  <c r="O12" i="39" s="1"/>
  <c r="Q12" i="39" s="1"/>
  <c r="N18" i="39"/>
  <c r="N13" i="39"/>
  <c r="O13" i="39" s="1"/>
  <c r="Q13" i="39" s="1"/>
  <c r="N19" i="39"/>
  <c r="N14" i="39"/>
  <c r="O14" i="39" s="1"/>
  <c r="Q14" i="39" s="1"/>
  <c r="N15" i="39"/>
  <c r="O15" i="39" s="1"/>
  <c r="Q15" i="39" s="1"/>
  <c r="F27" i="40" l="1"/>
  <c r="T15" i="39"/>
  <c r="U15" i="39"/>
  <c r="T14" i="39"/>
  <c r="U14" i="39"/>
  <c r="K5" i="8"/>
  <c r="R19" i="39" l="1"/>
  <c r="U13" i="39" l="1"/>
  <c r="T13" i="39"/>
  <c r="U12" i="39"/>
  <c r="T12" i="39"/>
  <c r="T10" i="39"/>
  <c r="U10" i="39"/>
  <c r="T9" i="39"/>
  <c r="U9" i="39"/>
  <c r="T11" i="39"/>
  <c r="U11" i="39"/>
  <c r="R16" i="39"/>
  <c r="R12" i="39"/>
  <c r="R18" i="39"/>
  <c r="R17" i="39"/>
  <c r="R9" i="39"/>
  <c r="R15" i="39"/>
  <c r="R14" i="39"/>
  <c r="R10" i="39"/>
  <c r="R13" i="39"/>
  <c r="R20" i="39"/>
  <c r="R11" i="39"/>
  <c r="T21" i="39" l="1"/>
  <c r="R21" i="39"/>
  <c r="G23" i="39" s="1"/>
  <c r="F25" i="39" l="1"/>
  <c r="Q21" i="39"/>
  <c r="F26" i="39"/>
  <c r="F28" i="39" l="1"/>
  <c r="F27" i="39"/>
  <c r="F30" i="39" l="1"/>
  <c r="I4" i="8" s="1"/>
  <c r="K4" i="8" l="1"/>
  <c r="K29" i="8" s="1"/>
</calcChain>
</file>

<file path=xl/sharedStrings.xml><?xml version="1.0" encoding="utf-8"?>
<sst xmlns="http://schemas.openxmlformats.org/spreadsheetml/2006/main" count="1063" uniqueCount="57">
  <si>
    <t>PREGÃO/DISPENSA/INEXIGIBILIDADE 000/0000 - UASG 000000 - ITEM 0000 - RAZÃO SOCIAL: XXXXXXXXXX - CNPJ: 00.000.000/0000-00</t>
  </si>
  <si>
    <t>TOTAL (R$)</t>
  </si>
  <si>
    <t>Relatório de Pesquisa de Preços</t>
  </si>
  <si>
    <t>Informações do Item Cotado</t>
  </si>
  <si>
    <t>Fonte da pesquisa</t>
  </si>
  <si>
    <t>Índice de correção</t>
  </si>
  <si>
    <t>Avaliação do preço</t>
  </si>
  <si>
    <t>Metodologia para obtenção do preço estimado (art. 6º da IN SEGES/ME 65/2021)</t>
  </si>
  <si>
    <t>Nome</t>
  </si>
  <si>
    <t>Siape</t>
  </si>
  <si>
    <t>Total de preços válidos</t>
  </si>
  <si>
    <t>Descrição do item:</t>
  </si>
  <si>
    <t>Quantidade:</t>
  </si>
  <si>
    <t>Unidade de Fornecimento:</t>
  </si>
  <si>
    <t>Nº do Item:</t>
  </si>
  <si>
    <t>Valor unitário (R$)</t>
  </si>
  <si>
    <t>Valor unitário corrigido (R$)</t>
  </si>
  <si>
    <t>Qtde. de preços</t>
  </si>
  <si>
    <t>Item</t>
  </si>
  <si>
    <t>Descrição do item</t>
  </si>
  <si>
    <t>Quantidade</t>
  </si>
  <si>
    <t>Unidade de fornecimento</t>
  </si>
  <si>
    <t>Valor total estimado (R$)</t>
  </si>
  <si>
    <t>Quadro Sintético de Preços Estimados</t>
  </si>
  <si>
    <t>IPCA</t>
  </si>
  <si>
    <r>
      <t xml:space="preserve"># Quando o coeficiente de variação for </t>
    </r>
    <r>
      <rPr>
        <b/>
        <sz val="10"/>
        <color theme="1"/>
        <rFont val="Calibri"/>
        <family val="2"/>
        <scheme val="minor"/>
      </rPr>
      <t>IGUAL OU INFERIOR A 1,0%</t>
    </r>
    <r>
      <rPr>
        <sz val="10"/>
        <color theme="1"/>
        <rFont val="Calibri"/>
        <family val="2"/>
        <scheme val="minor"/>
      </rPr>
      <t xml:space="preserve">, o critério de definição do valor de mercado indicado é o </t>
    </r>
    <r>
      <rPr>
        <b/>
        <sz val="10"/>
        <color theme="1"/>
        <rFont val="Calibri"/>
        <family val="2"/>
        <scheme val="minor"/>
      </rPr>
      <t>MENOR VALOR</t>
    </r>
    <r>
      <rPr>
        <sz val="10"/>
        <color theme="1"/>
        <rFont val="Calibri"/>
        <family val="2"/>
        <scheme val="minor"/>
      </rPr>
      <t xml:space="preserve">.
# Quando o coeficiente de variação for </t>
    </r>
    <r>
      <rPr>
        <b/>
        <sz val="10"/>
        <color theme="1"/>
        <rFont val="Calibri"/>
        <family val="2"/>
        <scheme val="minor"/>
      </rPr>
      <t>SUPERIOR A 1,0% E IGUAL A 25%</t>
    </r>
    <r>
      <rPr>
        <sz val="10"/>
        <color theme="1"/>
        <rFont val="Calibri"/>
        <family val="2"/>
        <scheme val="minor"/>
      </rPr>
      <t xml:space="preserve">, o critério de definição do valor de mercado indicado é a </t>
    </r>
    <r>
      <rPr>
        <b/>
        <sz val="10"/>
        <color theme="1"/>
        <rFont val="Calibri"/>
        <family val="2"/>
        <scheme val="minor"/>
      </rPr>
      <t>MÉDIA SIMPLES</t>
    </r>
    <r>
      <rPr>
        <sz val="10"/>
        <color theme="1"/>
        <rFont val="Calibri"/>
        <family val="2"/>
        <scheme val="minor"/>
      </rPr>
      <t xml:space="preserve">.
# Quando o coeficiente de variação for </t>
    </r>
    <r>
      <rPr>
        <b/>
        <sz val="10"/>
        <color theme="1"/>
        <rFont val="Calibri"/>
        <family val="2"/>
        <scheme val="minor"/>
      </rPr>
      <t>SUPERIOR A 25% ou for obtido com base única no inciso I do art. 5º da IN SEGES/ME 65/2021</t>
    </r>
    <r>
      <rPr>
        <sz val="10"/>
        <color theme="1"/>
        <rFont val="Calibri"/>
        <family val="2"/>
        <scheme val="minor"/>
      </rPr>
      <t xml:space="preserve">, o critério de definição do valor de mercado indicado é a </t>
    </r>
    <r>
      <rPr>
        <b/>
        <sz val="10"/>
        <color theme="1"/>
        <rFont val="Calibri"/>
        <family val="2"/>
        <scheme val="minor"/>
      </rPr>
      <t>MEDIANA</t>
    </r>
    <r>
      <rPr>
        <sz val="10"/>
        <color theme="1"/>
        <rFont val="Calibri"/>
        <family val="2"/>
        <scheme val="minor"/>
      </rPr>
      <t>.</t>
    </r>
  </si>
  <si>
    <t>Preços Válidos</t>
  </si>
  <si>
    <t>100</t>
  </si>
  <si>
    <t>Menor dos preços válidos (R$):</t>
  </si>
  <si>
    <t>Média simples dos preços válidos (R$):</t>
  </si>
  <si>
    <t>Mediana dos preços válidos (R$):</t>
  </si>
  <si>
    <t>Logo, o valor unitário de estimado para o item é (R$):</t>
  </si>
  <si>
    <t>Condição tipo de fonte</t>
  </si>
  <si>
    <t>Condição tipo de fonte + validade do preço (Inc. I)</t>
  </si>
  <si>
    <t>Condição tipo de fonte + validade do preço (Inc. III a V)</t>
  </si>
  <si>
    <t>Valor médio (R$)</t>
  </si>
  <si>
    <t>Percentual médio</t>
  </si>
  <si>
    <t>Valor unitário estimado (R$)</t>
  </si>
  <si>
    <t>Agente(s) responsável(is) pela pesquisa de preços</t>
  </si>
  <si>
    <t>Obs.: A avaliação de preços (art. 6º da IN SEGES/ME 65/2021) é composta por este RELATÓRIO DE PESQUISA DE PREÇOS e pelo QUADRO SINTÉTICO DE PREÇOS ESTIMADOS, sendo esses documentos inseparáveis para fins de formalização do preço de referência.</t>
  </si>
  <si>
    <t>Obs. Este QUADRO SINTÉTICO DE PREÇOS ESTIMADOS é parte integrante e inseparável do RELATÓRIO DE PESQUISA DE PREÇOS.</t>
  </si>
  <si>
    <t>Data da homologação / compra / cotação</t>
  </si>
  <si>
    <t>Tipo de fonte - IN SEGES/ME 65/2021</t>
  </si>
  <si>
    <t>Percentual de correção</t>
  </si>
  <si>
    <t>Coeficiente de variação dos preços válidos:</t>
  </si>
  <si>
    <t xml:space="preserve"> Tradução, adaptação e versão de textos</t>
  </si>
  <si>
    <t>Unidade</t>
  </si>
  <si>
    <t>3891</t>
  </si>
  <si>
    <t>CATMAT / CATSER:</t>
  </si>
  <si>
    <r>
      <t xml:space="preserve">Para a obtenção do resultado da pesquisa de preços, serão considerados apenas os </t>
    </r>
    <r>
      <rPr>
        <b/>
        <sz val="10"/>
        <color theme="1"/>
        <rFont val="Calibri"/>
        <family val="2"/>
        <scheme val="minor"/>
      </rPr>
      <t>PREÇOS VÁLIDOS</t>
    </r>
    <r>
      <rPr>
        <sz val="10"/>
        <color theme="1"/>
        <rFont val="Calibri"/>
        <family val="2"/>
        <scheme val="minor"/>
      </rPr>
      <t xml:space="preserve">, excluídos os preços </t>
    </r>
    <r>
      <rPr>
        <b/>
        <sz val="10"/>
        <color theme="1"/>
        <rFont val="Calibri"/>
        <family val="2"/>
        <scheme val="minor"/>
      </rPr>
      <t>inexequíveis</t>
    </r>
    <r>
      <rPr>
        <sz val="10"/>
        <color theme="1"/>
        <rFont val="Calibri"/>
        <family val="2"/>
        <scheme val="minor"/>
      </rPr>
      <t xml:space="preserve"> e os </t>
    </r>
    <r>
      <rPr>
        <b/>
        <sz val="10"/>
        <color theme="1"/>
        <rFont val="Calibri"/>
        <family val="2"/>
        <scheme val="minor"/>
      </rPr>
      <t>excessivamente elevados</t>
    </r>
    <r>
      <rPr>
        <sz val="10"/>
        <color theme="1"/>
        <rFont val="Calibri"/>
        <family val="2"/>
        <scheme val="minor"/>
      </rPr>
      <t xml:space="preserve">, conforme critérios fundamentados abaixo:
</t>
    </r>
    <r>
      <rPr>
        <b/>
        <sz val="10"/>
        <color theme="1"/>
        <rFont val="Calibri"/>
        <family val="2"/>
        <scheme val="minor"/>
      </rPr>
      <t>Inexequíveis</t>
    </r>
    <r>
      <rPr>
        <sz val="10"/>
        <color theme="1"/>
        <rFont val="Calibri"/>
        <family val="2"/>
        <scheme val="minor"/>
      </rPr>
      <t xml:space="preserve">: Inferior à 50% da média dos demais preços que compõem a pesquisa;
</t>
    </r>
    <r>
      <rPr>
        <b/>
        <sz val="10"/>
        <color theme="1"/>
        <rFont val="Calibri"/>
        <family val="2"/>
        <scheme val="minor"/>
      </rPr>
      <t>Excessivamente Elevados</t>
    </r>
    <r>
      <rPr>
        <sz val="10"/>
        <color theme="1"/>
        <rFont val="Calibri"/>
        <family val="2"/>
        <scheme val="minor"/>
      </rPr>
      <t>: Superior à 50% da média dos demais preços que compõem a pesquisa.</t>
    </r>
  </si>
  <si>
    <t>CATMAT / CATSER</t>
  </si>
  <si>
    <t>Sítio eletrônico - art. 5º, III</t>
  </si>
  <si>
    <t>Sistemas oficiais de governo - art. 5º, I</t>
  </si>
  <si>
    <t>Contratações similares - art. 5º, II</t>
  </si>
  <si>
    <t>Fornecedor - art. 5º, IV</t>
  </si>
  <si>
    <t>Base nacional de NFe, V</t>
  </si>
  <si>
    <r>
      <rPr>
        <b/>
        <sz val="10"/>
        <rFont val="Calibri"/>
        <family val="2"/>
        <scheme val="minor"/>
      </rPr>
      <t>NOTA 1</t>
    </r>
    <r>
      <rPr>
        <sz val="10"/>
        <rFont val="Calibri"/>
        <family val="2"/>
        <scheme val="minor"/>
      </rPr>
      <t xml:space="preserve"> ► </t>
    </r>
    <r>
      <rPr>
        <b/>
        <sz val="10"/>
        <rFont val="Calibri"/>
        <family val="2"/>
        <scheme val="minor"/>
      </rPr>
      <t>EXCEPCIONALMENTE,</t>
    </r>
    <r>
      <rPr>
        <sz val="10"/>
        <rFont val="Calibri"/>
        <family val="2"/>
        <scheme val="minor"/>
      </rPr>
      <t xml:space="preserve"> será admitida a determinação de preço estimado com base em menos de três preços, desde que devidamente justificada nos autos pelo gestor responsável e aprovado pela autoridade competente. (Art. 6º, § 5º, da IN SEGES/ME nº 65/2021).
</t>
    </r>
    <r>
      <rPr>
        <b/>
        <sz val="10"/>
        <rFont val="Calibri"/>
        <family val="2"/>
        <scheme val="minor"/>
      </rPr>
      <t>NOTA 2</t>
    </r>
    <r>
      <rPr>
        <sz val="10"/>
        <rFont val="Calibri"/>
        <family val="2"/>
        <scheme val="minor"/>
      </rPr>
      <t xml:space="preserve"> ► É </t>
    </r>
    <r>
      <rPr>
        <b/>
        <sz val="10"/>
        <rFont val="Calibri"/>
        <family val="2"/>
        <scheme val="minor"/>
      </rPr>
      <t>OBRIGATÓRIO</t>
    </r>
    <r>
      <rPr>
        <sz val="10"/>
        <rFont val="Calibri"/>
        <family val="2"/>
        <scheme val="minor"/>
      </rPr>
      <t xml:space="preserve"> o preenchimento de todos os campos, visto que são necessários para a inclusão da pesquisa de preços no Compras.gov.br.
</t>
    </r>
    <r>
      <rPr>
        <b/>
        <sz val="10"/>
        <rFont val="Calibri"/>
        <family val="2"/>
        <scheme val="minor"/>
      </rPr>
      <t>NOTA 3</t>
    </r>
    <r>
      <rPr>
        <sz val="10"/>
        <rFont val="Calibri"/>
        <family val="2"/>
        <scheme val="minor"/>
      </rPr>
      <t xml:space="preserve"> ► Atentar ao preenchimento da </t>
    </r>
    <r>
      <rPr>
        <b/>
        <sz val="10"/>
        <rFont val="Calibri"/>
        <family val="2"/>
        <scheme val="minor"/>
      </rPr>
      <t>UNIDADE DE FORNECIMENTO</t>
    </r>
    <r>
      <rPr>
        <sz val="10"/>
        <rFont val="Calibri"/>
        <family val="2"/>
        <scheme val="minor"/>
      </rPr>
      <t xml:space="preserve">. Esta também deve ser compatível com o material / serviço orçado e coerente com os códigos </t>
    </r>
    <r>
      <rPr>
        <b/>
        <sz val="10"/>
        <rFont val="Calibri"/>
        <family val="2"/>
        <scheme val="minor"/>
      </rPr>
      <t>CATMAT / CATSER</t>
    </r>
    <r>
      <rPr>
        <sz val="10"/>
        <rFont val="Calibri"/>
        <family val="2"/>
        <scheme val="minor"/>
      </rPr>
      <t xml:space="preserve"> pré-estabelecidos.
</t>
    </r>
    <r>
      <rPr>
        <b/>
        <sz val="10"/>
        <rFont val="Calibri"/>
        <family val="2"/>
        <scheme val="minor"/>
      </rPr>
      <t xml:space="preserve">NOTA 4 </t>
    </r>
    <r>
      <rPr>
        <sz val="10"/>
        <rFont val="Calibri"/>
        <family val="2"/>
        <scheme val="minor"/>
      </rPr>
      <t>► O preenchimento da</t>
    </r>
    <r>
      <rPr>
        <b/>
        <sz val="10"/>
        <rFont val="Calibri"/>
        <family val="2"/>
        <scheme val="minor"/>
      </rPr>
      <t xml:space="preserve"> FONTE DA PESQUISA / PARÂMETRO</t>
    </r>
    <r>
      <rPr>
        <sz val="10"/>
        <rFont val="Calibri"/>
        <family val="2"/>
        <scheme val="minor"/>
      </rPr>
      <t xml:space="preserve"> deve refletir o parâmetro utilizado para pesquisa, contendo a </t>
    </r>
    <r>
      <rPr>
        <b/>
        <sz val="10"/>
        <rFont val="Calibri"/>
        <family val="2"/>
        <scheme val="minor"/>
      </rPr>
      <t>RAZÃO SOCIAL</t>
    </r>
    <r>
      <rPr>
        <sz val="10"/>
        <rFont val="Calibri"/>
        <family val="2"/>
        <scheme val="minor"/>
      </rPr>
      <t xml:space="preserve"> e o número da inscrição no </t>
    </r>
    <r>
      <rPr>
        <b/>
        <sz val="10"/>
        <rFont val="Calibri"/>
        <family val="2"/>
        <scheme val="minor"/>
      </rPr>
      <t>CNPJ</t>
    </r>
    <r>
      <rPr>
        <sz val="10"/>
        <rFont val="Calibri"/>
        <family val="2"/>
        <scheme val="minor"/>
      </rPr>
      <t xml:space="preserve"> do fornecedor. No caso de pesquisa em sistemas oficiais do governo federal e de contratação similar de outro órgão, devem constar também a </t>
    </r>
    <r>
      <rPr>
        <b/>
        <sz val="10"/>
        <rFont val="Calibri"/>
        <family val="2"/>
        <scheme val="minor"/>
      </rPr>
      <t>UASG</t>
    </r>
    <r>
      <rPr>
        <sz val="10"/>
        <rFont val="Calibri"/>
        <family val="2"/>
        <scheme val="minor"/>
      </rPr>
      <t xml:space="preserve">, a </t>
    </r>
    <r>
      <rPr>
        <b/>
        <sz val="10"/>
        <rFont val="Calibri"/>
        <family val="2"/>
        <scheme val="minor"/>
      </rPr>
      <t>MODALIDADE DA CONTRATAÇÃO</t>
    </r>
    <r>
      <rPr>
        <sz val="10"/>
        <rFont val="Calibri"/>
        <family val="2"/>
        <scheme val="minor"/>
      </rPr>
      <t xml:space="preserve">, a </t>
    </r>
    <r>
      <rPr>
        <b/>
        <sz val="10"/>
        <rFont val="Calibri"/>
        <family val="2"/>
        <scheme val="minor"/>
      </rPr>
      <t>IDENTIFICAÇÃO/NÚMERO DA CONTRATAÇÃO</t>
    </r>
    <r>
      <rPr>
        <sz val="10"/>
        <rFont val="Calibri"/>
        <family val="2"/>
        <scheme val="minor"/>
      </rPr>
      <t xml:space="preserve"> e o </t>
    </r>
    <r>
      <rPr>
        <b/>
        <sz val="10"/>
        <rFont val="Calibri"/>
        <family val="2"/>
        <scheme val="minor"/>
      </rPr>
      <t>NÚMERO DO ITEM</t>
    </r>
    <r>
      <rPr>
        <sz val="10"/>
        <rFont val="Calibri"/>
        <family val="2"/>
        <scheme val="minor"/>
      </rPr>
      <t xml:space="preserve">.
</t>
    </r>
    <r>
      <rPr>
        <b/>
        <sz val="10"/>
        <rFont val="Calibri"/>
        <family val="2"/>
        <scheme val="minor"/>
      </rPr>
      <t>NOTA 5</t>
    </r>
    <r>
      <rPr>
        <sz val="10"/>
        <rFont val="Calibri"/>
        <family val="2"/>
        <scheme val="minor"/>
      </rPr>
      <t xml:space="preserve"> ► As células com preenchimento na cor cinza claro são </t>
    </r>
    <r>
      <rPr>
        <b/>
        <sz val="10"/>
        <rFont val="Calibri"/>
        <family val="2"/>
        <scheme val="minor"/>
      </rPr>
      <t>PREENCHIDAS AUTOMATICAMENTE</t>
    </r>
    <r>
      <rPr>
        <sz val="10"/>
        <rFont val="Calibri"/>
        <family val="2"/>
        <scheme val="minor"/>
      </rPr>
      <t xml:space="preserve">.
</t>
    </r>
    <r>
      <rPr>
        <b/>
        <sz val="10"/>
        <rFont val="Calibri"/>
        <family val="2"/>
        <scheme val="minor"/>
      </rPr>
      <t>NOTA 6</t>
    </r>
    <r>
      <rPr>
        <sz val="10"/>
        <rFont val="Calibri"/>
        <family val="2"/>
        <scheme val="minor"/>
      </rPr>
      <t xml:space="preserve"> ► Para manter a </t>
    </r>
    <r>
      <rPr>
        <b/>
        <sz val="10"/>
        <rFont val="Calibri"/>
        <family val="2"/>
        <scheme val="minor"/>
      </rPr>
      <t>INTEGRIDADE</t>
    </r>
    <r>
      <rPr>
        <sz val="10"/>
        <rFont val="Calibri"/>
        <family val="2"/>
        <scheme val="minor"/>
      </rPr>
      <t xml:space="preserve"> da avaliação dos preços, é </t>
    </r>
    <r>
      <rPr>
        <b/>
        <sz val="10"/>
        <rFont val="Calibri"/>
        <family val="2"/>
        <scheme val="minor"/>
      </rPr>
      <t>IMPRESCINDÍVEL</t>
    </r>
    <r>
      <rPr>
        <sz val="10"/>
        <rFont val="Calibri"/>
        <family val="2"/>
        <scheme val="minor"/>
      </rPr>
      <t xml:space="preserve"> que as linhas </t>
    </r>
    <r>
      <rPr>
        <b/>
        <sz val="10"/>
        <rFont val="Calibri"/>
        <family val="2"/>
        <scheme val="minor"/>
      </rPr>
      <t>NÃO</t>
    </r>
    <r>
      <rPr>
        <sz val="10"/>
        <rFont val="Calibri"/>
        <family val="2"/>
        <scheme val="minor"/>
      </rPr>
      <t xml:space="preserve"> sejam preenchidas de maneira intercalada.
</t>
    </r>
    <r>
      <rPr>
        <b/>
        <sz val="10"/>
        <rFont val="Calibri"/>
        <family val="2"/>
        <scheme val="minor"/>
      </rPr>
      <t>NOTA 7 ►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OBRIGATORIAMENTE</t>
    </r>
    <r>
      <rPr>
        <sz val="10"/>
        <rFont val="Calibri"/>
        <family val="2"/>
        <scheme val="minor"/>
      </rPr>
      <t xml:space="preserve">, todos os documentos comprobatórios da pesquisa de preços deverão ser anexados ao processo, de maneira a demonstrar as informações obtidas.
</t>
    </r>
    <r>
      <rPr>
        <b/>
        <sz val="10"/>
        <rFont val="Calibri"/>
        <family val="2"/>
        <scheme val="minor"/>
      </rPr>
      <t>NOTA 8</t>
    </r>
    <r>
      <rPr>
        <sz val="10"/>
        <rFont val="Calibri"/>
        <family val="2"/>
        <scheme val="minor"/>
      </rPr>
      <t xml:space="preserve"> ► Nos casos em que for observado índice de atualização, é </t>
    </r>
    <r>
      <rPr>
        <b/>
        <sz val="10"/>
        <rFont val="Calibri"/>
        <family val="2"/>
        <scheme val="minor"/>
      </rPr>
      <t>OBRIGATÓRIO</t>
    </r>
    <r>
      <rPr>
        <sz val="10"/>
        <rFont val="Calibri"/>
        <family val="2"/>
        <scheme val="minor"/>
      </rPr>
      <t xml:space="preserve"> informar o percentual de correção.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</si>
</sst>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EFF1"/>
        <bgColor indexed="64"/>
      </patternFill>
    </fill>
    <fill>
      <patternFill patternType="solid">
        <fgColor rgb="FFB0BEC4"/>
        <bgColor indexed="64"/>
      </patternFill>
    </fill>
    <fill>
      <patternFill patternType="solid">
        <fgColor rgb="FFBDCDD6"/>
        <bgColor indexed="64"/>
      </patternFill>
    </fill>
    <fill>
      <patternFill patternType="solid">
        <fgColor rgb="FFF7F5EB"/>
        <bgColor indexed="64"/>
      </patternFill>
    </fill>
    <fill>
      <patternFill patternType="solid">
        <fgColor rgb="FFFFF9BD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607D8B"/>
      </top>
      <bottom/>
      <diagonal/>
    </border>
    <border>
      <left/>
      <right/>
      <top/>
      <bottom style="medium">
        <color rgb="FF607D8B"/>
      </bottom>
      <diagonal/>
    </border>
    <border>
      <left style="thin">
        <color rgb="FFCFD8DC"/>
      </left>
      <right style="thin">
        <color rgb="FFCFD8DC"/>
      </right>
      <top style="thin">
        <color rgb="FFCFD8DC"/>
      </top>
      <bottom style="thin">
        <color rgb="FFCFD8DC"/>
      </bottom>
      <diagonal/>
    </border>
    <border>
      <left style="thin">
        <color rgb="FFCFD8DC"/>
      </left>
      <right/>
      <top style="thin">
        <color rgb="FFCFD8DC"/>
      </top>
      <bottom style="thin">
        <color rgb="FFCFD8DC"/>
      </bottom>
      <diagonal/>
    </border>
    <border>
      <left/>
      <right/>
      <top style="thin">
        <color rgb="FFCFD8DC"/>
      </top>
      <bottom style="thin">
        <color rgb="FFCFD8DC"/>
      </bottom>
      <diagonal/>
    </border>
    <border>
      <left/>
      <right style="thin">
        <color rgb="FFCFD8DC"/>
      </right>
      <top style="thin">
        <color rgb="FFCFD8DC"/>
      </top>
      <bottom style="thin">
        <color rgb="FFCFD8DC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43" fontId="8" fillId="0" borderId="4" xfId="0" applyNumberFormat="1" applyFont="1" applyBorder="1" applyAlignment="1" applyProtection="1">
      <alignment vertic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justify" vertical="center" wrapText="1"/>
      <protection hidden="1"/>
    </xf>
    <xf numFmtId="164" fontId="7" fillId="0" borderId="0" xfId="1" applyNumberFormat="1" applyFont="1" applyFill="1" applyBorder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49" fontId="10" fillId="2" borderId="0" xfId="0" applyNumberFormat="1" applyFont="1" applyFill="1" applyAlignment="1" applyProtection="1">
      <alignment wrapText="1"/>
      <protection hidden="1"/>
    </xf>
    <xf numFmtId="0" fontId="2" fillId="0" borderId="0" xfId="0" applyFont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3" fontId="9" fillId="0" borderId="0" xfId="0" applyNumberFormat="1" applyFont="1" applyAlignment="1" applyProtection="1">
      <alignment horizontal="center" vertical="center" wrapText="1"/>
      <protection hidden="1"/>
    </xf>
    <xf numFmtId="3" fontId="8" fillId="0" borderId="0" xfId="0" applyNumberFormat="1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2" fontId="9" fillId="0" borderId="0" xfId="0" applyNumberFormat="1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1" fontId="7" fillId="0" borderId="4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14" fontId="8" fillId="0" borderId="9" xfId="0" applyNumberFormat="1" applyFont="1" applyBorder="1" applyAlignment="1" applyProtection="1">
      <alignment horizontal="center" vertical="center"/>
      <protection locked="0"/>
    </xf>
    <xf numFmtId="43" fontId="8" fillId="0" borderId="9" xfId="0" applyNumberFormat="1" applyFont="1" applyBorder="1" applyAlignment="1" applyProtection="1">
      <alignment vertical="center"/>
      <protection locked="0"/>
    </xf>
    <xf numFmtId="10" fontId="8" fillId="0" borderId="9" xfId="1" applyNumberFormat="1" applyFont="1" applyBorder="1" applyAlignment="1" applyProtection="1">
      <alignment horizontal="center" vertical="center" wrapText="1"/>
      <protection locked="0"/>
    </xf>
    <xf numFmtId="43" fontId="8" fillId="3" borderId="9" xfId="0" applyNumberFormat="1" applyFont="1" applyFill="1" applyBorder="1" applyAlignment="1" applyProtection="1">
      <alignment vertical="center"/>
      <protection hidden="1"/>
    </xf>
    <xf numFmtId="10" fontId="8" fillId="3" borderId="9" xfId="1" applyNumberFormat="1" applyFont="1" applyFill="1" applyBorder="1" applyAlignment="1" applyProtection="1">
      <alignment horizontal="center" vertical="center" wrapText="1"/>
      <protection hidden="1"/>
    </xf>
    <xf numFmtId="1" fontId="0" fillId="3" borderId="9" xfId="0" applyNumberFormat="1" applyFill="1" applyBorder="1" applyAlignment="1" applyProtection="1">
      <alignment horizontal="center" vertical="center"/>
      <protection hidden="1"/>
    </xf>
    <xf numFmtId="10" fontId="7" fillId="3" borderId="9" xfId="1" applyNumberFormat="1" applyFont="1" applyFill="1" applyBorder="1" applyAlignment="1" applyProtection="1">
      <alignment vertical="center"/>
      <protection hidden="1"/>
    </xf>
    <xf numFmtId="4" fontId="7" fillId="3" borderId="9" xfId="0" applyNumberFormat="1" applyFont="1" applyFill="1" applyBorder="1" applyAlignment="1" applyProtection="1">
      <alignment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vertical="center"/>
      <protection hidden="1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3" fontId="9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3" fontId="8" fillId="3" borderId="9" xfId="0" applyNumberFormat="1" applyFont="1" applyFill="1" applyBorder="1" applyAlignment="1" applyProtection="1">
      <alignment horizontal="center" vertical="center" wrapText="1"/>
      <protection hidden="1"/>
    </xf>
    <xf numFmtId="43" fontId="7" fillId="3" borderId="9" xfId="0" applyNumberFormat="1" applyFont="1" applyFill="1" applyBorder="1" applyAlignment="1" applyProtection="1">
      <alignment vertical="center" wrapText="1"/>
      <protection hidden="1"/>
    </xf>
    <xf numFmtId="43" fontId="7" fillId="5" borderId="9" xfId="0" applyNumberFormat="1" applyFont="1" applyFill="1" applyBorder="1" applyAlignment="1" applyProtection="1">
      <alignment vertical="center" wrapText="1"/>
      <protection hidden="1"/>
    </xf>
    <xf numFmtId="0" fontId="7" fillId="0" borderId="9" xfId="0" applyFont="1" applyBorder="1" applyAlignment="1" applyProtection="1">
      <alignment vertical="center" wrapText="1"/>
      <protection hidden="1"/>
    </xf>
    <xf numFmtId="0" fontId="7" fillId="0" borderId="9" xfId="0" applyFont="1" applyBorder="1" applyAlignment="1" applyProtection="1">
      <alignment horizontal="left" vertical="center" wrapText="1"/>
      <protection hidden="1"/>
    </xf>
    <xf numFmtId="49" fontId="5" fillId="6" borderId="0" xfId="0" applyNumberFormat="1" applyFont="1" applyFill="1" applyAlignment="1" applyProtection="1">
      <alignment vertical="center" wrapText="1"/>
      <protection hidden="1"/>
    </xf>
    <xf numFmtId="0" fontId="9" fillId="6" borderId="0" xfId="0" applyFont="1" applyFill="1" applyAlignment="1" applyProtection="1">
      <alignment horizontal="center" vertical="center" wrapText="1"/>
      <protection locked="0"/>
    </xf>
    <xf numFmtId="49" fontId="5" fillId="6" borderId="0" xfId="0" applyNumberFormat="1" applyFont="1" applyFill="1" applyAlignment="1" applyProtection="1">
      <alignment horizontal="centerContinuous" vertical="center"/>
      <protection locked="0"/>
    </xf>
    <xf numFmtId="49" fontId="9" fillId="6" borderId="0" xfId="0" applyNumberFormat="1" applyFont="1" applyFill="1" applyAlignment="1" applyProtection="1">
      <alignment horizontal="center" vertical="center" wrapText="1"/>
      <protection locked="0"/>
    </xf>
    <xf numFmtId="0" fontId="9" fillId="6" borderId="0" xfId="0" applyFont="1" applyFill="1" applyAlignment="1" applyProtection="1">
      <alignment horizontal="center" vertical="center" wrapText="1"/>
      <protection hidden="1"/>
    </xf>
    <xf numFmtId="49" fontId="5" fillId="6" borderId="0" xfId="0" applyNumberFormat="1" applyFont="1" applyFill="1" applyAlignment="1" applyProtection="1">
      <alignment horizontal="centerContinuous" vertical="center"/>
      <protection hidden="1"/>
    </xf>
    <xf numFmtId="0" fontId="2" fillId="0" borderId="9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9" fontId="8" fillId="3" borderId="9" xfId="1" applyFont="1" applyFill="1" applyBorder="1" applyAlignment="1" applyProtection="1">
      <alignment horizontal="center" vertical="center"/>
      <protection hidden="1"/>
    </xf>
    <xf numFmtId="0" fontId="7" fillId="5" borderId="9" xfId="0" applyFont="1" applyFill="1" applyBorder="1" applyAlignment="1" applyProtection="1">
      <alignment horizontal="left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justify" vertical="center" wrapText="1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9" fillId="6" borderId="0" xfId="0" applyFont="1" applyFill="1" applyAlignment="1" applyProtection="1">
      <alignment horizontal="left" vertical="center" wrapText="1"/>
      <protection locked="0"/>
    </xf>
    <xf numFmtId="49" fontId="10" fillId="2" borderId="0" xfId="0" applyNumberFormat="1" applyFont="1" applyFill="1" applyAlignment="1" applyProtection="1">
      <alignment horizontal="center" wrapText="1"/>
      <protection hidden="1"/>
    </xf>
    <xf numFmtId="0" fontId="0" fillId="0" borderId="8" xfId="0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0" fillId="6" borderId="0" xfId="0" applyFill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center" vertical="center" wrapText="1"/>
      <protection hidden="1"/>
    </xf>
    <xf numFmtId="2" fontId="9" fillId="6" borderId="0" xfId="0" applyNumberFormat="1" applyFont="1" applyFill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wrapText="1"/>
      <protection hidden="1"/>
    </xf>
    <xf numFmtId="0" fontId="8" fillId="0" borderId="0" xfId="0" applyFont="1" applyAlignment="1" applyProtection="1">
      <alignment horizontal="center" wrapText="1"/>
      <protection hidden="1"/>
    </xf>
    <xf numFmtId="0" fontId="8" fillId="0" borderId="0" xfId="0" applyFont="1" applyBorder="1" applyAlignment="1" applyProtection="1">
      <alignment horizontal="center" wrapText="1"/>
      <protection hidden="1"/>
    </xf>
    <xf numFmtId="0" fontId="8" fillId="0" borderId="9" xfId="0" applyFont="1" applyBorder="1" applyAlignment="1" applyProtection="1">
      <alignment horizontal="left" vertical="center" wrapText="1"/>
      <protection locked="0"/>
    </xf>
    <xf numFmtId="43" fontId="8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43" fontId="7" fillId="5" borderId="9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0" xfId="0" applyNumberFormat="1" applyFont="1" applyFill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justify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10" fontId="7" fillId="3" borderId="9" xfId="1" applyNumberFormat="1" applyFont="1" applyFill="1" applyBorder="1" applyAlignment="1" applyProtection="1">
      <alignment vertical="center"/>
      <protection locked="0"/>
    </xf>
    <xf numFmtId="4" fontId="7" fillId="3" borderId="9" xfId="0" applyNumberFormat="1" applyFont="1" applyFill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7" fillId="5" borderId="9" xfId="0" applyFont="1" applyFill="1" applyBorder="1" applyAlignment="1" applyProtection="1">
      <alignment horizontal="center" vertical="center"/>
      <protection hidden="1"/>
    </xf>
    <xf numFmtId="0" fontId="7" fillId="5" borderId="5" xfId="0" applyFont="1" applyFill="1" applyBorder="1" applyAlignment="1" applyProtection="1">
      <alignment horizontal="left" vertical="center" wrapText="1"/>
      <protection hidden="1"/>
    </xf>
    <xf numFmtId="0" fontId="9" fillId="7" borderId="0" xfId="0" applyFont="1" applyFill="1" applyAlignment="1" applyProtection="1">
      <alignment horizontal="left" vertical="center" wrapText="1"/>
      <protection locked="0"/>
    </xf>
  </cellXfs>
  <cellStyles count="2">
    <cellStyle name="Normal" xfId="0" builtinId="0"/>
    <cellStyle name="Porcentagem" xfId="1" builtinId="5"/>
  </cellStyles>
  <dxfs count="1207"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 patternType="darkDown">
          <fgColor rgb="FFBDCDD6"/>
          <bgColor auto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 patternType="darkDown">
          <fgColor theme="0"/>
          <bgColor theme="1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 patternType="darkDown">
          <fgColor theme="0"/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F45050"/>
        </patternFill>
      </fill>
    </dxf>
    <dxf>
      <fill>
        <patternFill>
          <bgColor rgb="FFC5EBAA"/>
        </patternFill>
      </fill>
    </dxf>
    <dxf>
      <fill>
        <patternFill>
          <bgColor rgb="FFC5EBAA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E78895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ill>
        <patternFill>
          <bgColor rgb="FFD7E5CA"/>
        </patternFill>
      </fill>
    </dxf>
    <dxf>
      <font>
        <b/>
        <i val="0"/>
        <color theme="0"/>
      </font>
      <fill>
        <patternFill>
          <bgColor rgb="FF11734B"/>
        </patternFill>
      </fill>
    </dxf>
    <dxf>
      <font>
        <b/>
        <i val="0"/>
        <color theme="0"/>
      </font>
      <fill>
        <patternFill>
          <bgColor rgb="FFB10202"/>
        </patternFill>
      </fill>
    </dxf>
    <dxf>
      <font>
        <b/>
        <i val="0"/>
        <color rgb="FFA47E3B"/>
      </font>
      <fill>
        <patternFill>
          <bgColor rgb="FFF9D923"/>
        </patternFill>
      </fill>
    </dxf>
    <dxf>
      <font>
        <b/>
        <i val="0"/>
        <color rgb="FFA47E3B"/>
      </font>
      <fill>
        <patternFill>
          <bgColor rgb="FFF9D923"/>
        </patternFill>
      </fill>
    </dxf>
  </dxfs>
  <tableStyles count="0" defaultTableStyle="TableStyleMedium2" defaultPivotStyle="PivotStyleLight16"/>
  <colors>
    <mruColors>
      <color rgb="FFFFF9BD"/>
      <color rgb="FFFCF9BE"/>
      <color rgb="FFBDCDD6"/>
      <color rgb="FFCFD8DC"/>
      <color rgb="FFF7F5EB"/>
      <color rgb="FFE78895"/>
      <color rgb="FFF45050"/>
      <color rgb="FFA5DD9B"/>
      <color rgb="FFC5EBAA"/>
      <color rgb="FFECE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V33"/>
  <sheetViews>
    <sheetView showGridLines="0" tabSelected="1" zoomScaleNormal="100" zoomScaleSheetLayoutView="100" workbookViewId="0">
      <selection sqref="A1:Q1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0">
        <v>1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 t="s">
        <v>45</v>
      </c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 t="s">
        <v>46</v>
      </c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 t="s">
        <v>47</v>
      </c>
      <c r="C6" s="59" t="s">
        <v>12</v>
      </c>
      <c r="D6" s="62" t="s">
        <v>27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2" t="s">
        <v>26</v>
      </c>
      <c r="S8" s="33" t="s">
        <v>32</v>
      </c>
      <c r="T8" s="33" t="s">
        <v>33</v>
      </c>
      <c r="U8" s="33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 t="s">
        <v>52</v>
      </c>
      <c r="H9" s="39">
        <v>45288</v>
      </c>
      <c r="I9" s="40">
        <v>12</v>
      </c>
      <c r="J9" s="38" t="s">
        <v>24</v>
      </c>
      <c r="K9" s="41">
        <v>1.8205099999999998E-2</v>
      </c>
      <c r="L9" s="42">
        <f t="shared" ref="L9:L12" si="0">IF(I9="","",IF(AND(J9="",K9=""),I9,I9*K9+I9))</f>
        <v>12.2184612</v>
      </c>
      <c r="M9" s="74">
        <f>IF(SUM(L9:L20=0),"",COUNT(L9:L20))</f>
        <v>7</v>
      </c>
      <c r="N9" s="42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>8.7100000000000009</v>
      </c>
      <c r="O9" s="72">
        <f>IF(OR($M$9&lt;2,L9=""),"",(ROUNDDOWN(L9/N9,2)))</f>
        <v>1.4</v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>Válido</v>
      </c>
      <c r="R9" s="9">
        <f t="shared" ref="R9:R20" si="1">IF(Q9="","",IF(OR(Q9="INEXEQUÍVEL",Q9="EXCESSIVAMENTE ELEVADO"),"",L9))</f>
        <v>12.2184612</v>
      </c>
      <c r="S9" s="10">
        <f t="shared" ref="S9:S20" si="2">IF(OR(G9="Compras.gov.br - art. 5º, I",G9="Contratos.gov.br - art. 5º, I",G9="Painel de Preços - art. 5º, I",G9="SIASGNet - art. 5º, I",G9=""),0,1)</f>
        <v>1</v>
      </c>
      <c r="T9" s="10" t="str">
        <f t="shared" ref="T9:T20" si="3">IF(G9="","",IF(AND(S9=0,Q9="Válido"),0,""))</f>
        <v/>
      </c>
      <c r="U9" s="10">
        <f t="shared" ref="U9:U20" si="4">IF(G9="","",IF(AND(S9=1,Q9="Válido"),1,""))</f>
        <v>1</v>
      </c>
      <c r="V9" s="15"/>
    </row>
    <row r="10" spans="1:22" s="1" customFormat="1" ht="30" customHeight="1" x14ac:dyDescent="0.25">
      <c r="A10" s="75" t="s">
        <v>0</v>
      </c>
      <c r="B10" s="75"/>
      <c r="C10" s="75"/>
      <c r="D10" s="75"/>
      <c r="E10" s="75"/>
      <c r="F10" s="75"/>
      <c r="G10" s="38" t="s">
        <v>51</v>
      </c>
      <c r="H10" s="39">
        <v>45281</v>
      </c>
      <c r="I10" s="40">
        <v>10</v>
      </c>
      <c r="J10" s="38"/>
      <c r="K10" s="41"/>
      <c r="L10" s="42">
        <f t="shared" si="0"/>
        <v>10</v>
      </c>
      <c r="M10" s="74"/>
      <c r="N10" s="42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>9.08</v>
      </c>
      <c r="O10" s="72">
        <f t="shared" ref="O10:O18" si="5">IF(OR($M$9&lt;2,L10=""),"",(ROUNDDOWN(L10/N10,2)))</f>
        <v>1.1000000000000001</v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>Válido</v>
      </c>
      <c r="R10" s="9">
        <f t="shared" si="1"/>
        <v>10</v>
      </c>
      <c r="S10" s="10">
        <f t="shared" si="2"/>
        <v>1</v>
      </c>
      <c r="T10" s="10" t="str">
        <f t="shared" si="3"/>
        <v/>
      </c>
      <c r="U10" s="10">
        <f t="shared" si="4"/>
        <v>1</v>
      </c>
      <c r="V10" s="15"/>
    </row>
    <row r="11" spans="1:22" s="1" customFormat="1" ht="30" customHeight="1" x14ac:dyDescent="0.25">
      <c r="A11" s="75" t="s">
        <v>0</v>
      </c>
      <c r="B11" s="75"/>
      <c r="C11" s="75"/>
      <c r="D11" s="75"/>
      <c r="E11" s="75"/>
      <c r="F11" s="75"/>
      <c r="G11" s="38" t="s">
        <v>52</v>
      </c>
      <c r="H11" s="39">
        <v>45281</v>
      </c>
      <c r="I11" s="40">
        <v>8</v>
      </c>
      <c r="J11" s="38" t="s">
        <v>24</v>
      </c>
      <c r="K11" s="41">
        <v>1.8205099999999998E-2</v>
      </c>
      <c r="L11" s="42">
        <f t="shared" si="0"/>
        <v>8.1456408000000007</v>
      </c>
      <c r="M11" s="74"/>
      <c r="N11" s="42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>9.3800000000000008</v>
      </c>
      <c r="O11" s="72">
        <f t="shared" si="5"/>
        <v>0.86</v>
      </c>
      <c r="P11" s="72"/>
      <c r="Q11" s="43" t="str">
        <f t="shared" si="6"/>
        <v>Válido</v>
      </c>
      <c r="R11" s="9">
        <f t="shared" si="1"/>
        <v>8.1456408000000007</v>
      </c>
      <c r="S11" s="10">
        <f t="shared" si="2"/>
        <v>1</v>
      </c>
      <c r="T11" s="10" t="str">
        <f t="shared" si="3"/>
        <v/>
      </c>
      <c r="U11" s="10">
        <f t="shared" si="4"/>
        <v>1</v>
      </c>
      <c r="V11" s="15"/>
    </row>
    <row r="12" spans="1:22" s="1" customFormat="1" ht="30" customHeight="1" x14ac:dyDescent="0.25">
      <c r="A12" s="75" t="s">
        <v>0</v>
      </c>
      <c r="B12" s="75"/>
      <c r="C12" s="75"/>
      <c r="D12" s="75"/>
      <c r="E12" s="75"/>
      <c r="F12" s="75"/>
      <c r="G12" s="38" t="s">
        <v>53</v>
      </c>
      <c r="H12" s="39">
        <v>45260</v>
      </c>
      <c r="I12" s="40">
        <v>8.15</v>
      </c>
      <c r="J12" s="38" t="s">
        <v>24</v>
      </c>
      <c r="K12" s="41">
        <v>2.1055999999999998E-2</v>
      </c>
      <c r="L12" s="42">
        <f t="shared" si="0"/>
        <v>8.3216064000000003</v>
      </c>
      <c r="M12" s="74"/>
      <c r="N12" s="42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>9.36</v>
      </c>
      <c r="O12" s="72">
        <f t="shared" si="5"/>
        <v>0.88</v>
      </c>
      <c r="P12" s="72"/>
      <c r="Q12" s="43" t="str">
        <f t="shared" si="6"/>
        <v>Válido</v>
      </c>
      <c r="R12" s="9">
        <f t="shared" si="1"/>
        <v>8.3216064000000003</v>
      </c>
      <c r="S12" s="10">
        <f t="shared" si="2"/>
        <v>1</v>
      </c>
      <c r="T12" s="10" t="str">
        <f t="shared" si="3"/>
        <v/>
      </c>
      <c r="U12" s="10">
        <f t="shared" si="4"/>
        <v>1</v>
      </c>
      <c r="V12" s="15"/>
    </row>
    <row r="13" spans="1:22" s="1" customFormat="1" ht="30" customHeight="1" x14ac:dyDescent="0.25">
      <c r="A13" s="75" t="s">
        <v>0</v>
      </c>
      <c r="B13" s="75"/>
      <c r="C13" s="75"/>
      <c r="D13" s="75"/>
      <c r="E13" s="75"/>
      <c r="F13" s="75"/>
      <c r="G13" s="38" t="s">
        <v>53</v>
      </c>
      <c r="H13" s="39">
        <v>45274</v>
      </c>
      <c r="I13" s="40">
        <v>6.99</v>
      </c>
      <c r="J13" s="38" t="s">
        <v>24</v>
      </c>
      <c r="K13" s="41">
        <v>1.8205099999999998E-2</v>
      </c>
      <c r="L13" s="42">
        <f>IF(I13="","",IF(AND(J13="",K13=""),I13,I13*K13+I13))</f>
        <v>7.1172536490000002</v>
      </c>
      <c r="M13" s="74"/>
      <c r="N13" s="42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>9.56</v>
      </c>
      <c r="O13" s="72">
        <f t="shared" si="5"/>
        <v>0.74</v>
      </c>
      <c r="P13" s="72"/>
      <c r="Q13" s="43" t="str">
        <f t="shared" si="6"/>
        <v>Válido</v>
      </c>
      <c r="R13" s="9">
        <f t="shared" si="1"/>
        <v>7.1172536490000002</v>
      </c>
      <c r="S13" s="10">
        <f t="shared" si="2"/>
        <v>1</v>
      </c>
      <c r="T13" s="10" t="str">
        <f t="shared" si="3"/>
        <v/>
      </c>
      <c r="U13" s="10">
        <f t="shared" si="4"/>
        <v>1</v>
      </c>
      <c r="V13" s="15"/>
    </row>
    <row r="14" spans="1:22" s="1" customFormat="1" ht="30" customHeight="1" x14ac:dyDescent="0.25">
      <c r="A14" s="75" t="s">
        <v>0</v>
      </c>
      <c r="B14" s="75"/>
      <c r="C14" s="75"/>
      <c r="D14" s="75"/>
      <c r="E14" s="75"/>
      <c r="F14" s="75"/>
      <c r="G14" s="38" t="s">
        <v>54</v>
      </c>
      <c r="H14" s="39">
        <v>45266</v>
      </c>
      <c r="I14" s="40">
        <v>14.2</v>
      </c>
      <c r="J14" s="38"/>
      <c r="K14" s="41"/>
      <c r="L14" s="42">
        <f t="shared" ref="L14:L20" si="7">IF(I14="","",IF(AND(J14="",K14=""),I14,I14*K14+I14))</f>
        <v>14.2</v>
      </c>
      <c r="M14" s="74"/>
      <c r="N14" s="42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>8.3800000000000008</v>
      </c>
      <c r="O14" s="72">
        <f t="shared" si="5"/>
        <v>1.69</v>
      </c>
      <c r="P14" s="72"/>
      <c r="Q14" s="43" t="str">
        <f t="shared" si="6"/>
        <v>Excessivamente Elevado</v>
      </c>
      <c r="R14" s="9" t="str">
        <f t="shared" si="1"/>
        <v/>
      </c>
      <c r="S14" s="10">
        <f t="shared" si="2"/>
        <v>1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 t="s">
        <v>0</v>
      </c>
      <c r="B15" s="75"/>
      <c r="C15" s="75"/>
      <c r="D15" s="75"/>
      <c r="E15" s="75"/>
      <c r="F15" s="75"/>
      <c r="G15" s="38" t="s">
        <v>55</v>
      </c>
      <c r="H15" s="39">
        <v>45260</v>
      </c>
      <c r="I15" s="40">
        <v>4.45</v>
      </c>
      <c r="J15" s="38"/>
      <c r="K15" s="41"/>
      <c r="L15" s="42">
        <f t="shared" si="7"/>
        <v>4.45</v>
      </c>
      <c r="M15" s="74"/>
      <c r="N15" s="42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>10</v>
      </c>
      <c r="O15" s="72">
        <f t="shared" si="5"/>
        <v>0.44</v>
      </c>
      <c r="P15" s="72"/>
      <c r="Q15" s="43" t="str">
        <f t="shared" si="6"/>
        <v>Inexequível</v>
      </c>
      <c r="R15" s="9" t="str">
        <f t="shared" si="1"/>
        <v/>
      </c>
      <c r="S15" s="10">
        <f t="shared" si="2"/>
        <v>1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ref="O19" si="8">IF(OR($M$9&lt;2,L19=""),"",(ROUNDDOWN(L19/N19,2)))</f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ref="O20" si="9">IF(OR($M$9&lt;2,L20=""),"",(ROUNDDOWN(L20/N20,2)))</f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99" t="s">
        <v>7</v>
      </c>
      <c r="B21" s="99"/>
      <c r="C21" s="99"/>
      <c r="D21" s="99"/>
      <c r="E21" s="99"/>
      <c r="F21" s="99"/>
      <c r="G21" s="66"/>
      <c r="H21" s="66"/>
      <c r="I21" s="66"/>
      <c r="J21" s="66"/>
      <c r="K21" s="66"/>
      <c r="L21" s="66"/>
      <c r="M21" s="36"/>
      <c r="N21" s="99" t="s">
        <v>10</v>
      </c>
      <c r="O21" s="99"/>
      <c r="P21" s="99"/>
      <c r="Q21" s="44">
        <f>IF($R$21=0,"",$R$21)</f>
        <v>5</v>
      </c>
      <c r="R21" s="35">
        <f>COUNT(R9:R20)</f>
        <v>5</v>
      </c>
      <c r="S21" s="14"/>
      <c r="T21" s="69">
        <f>SUM(T9:U20)</f>
        <v>5</v>
      </c>
      <c r="U21" s="70"/>
      <c r="V21" s="15"/>
    </row>
    <row r="22" spans="1:22" s="1" customFormat="1" ht="18.75" customHeight="1" x14ac:dyDescent="0.25">
      <c r="A22" s="100" t="s">
        <v>49</v>
      </c>
      <c r="B22" s="100"/>
      <c r="C22" s="100"/>
      <c r="D22" s="100"/>
      <c r="E22" s="100"/>
      <c r="F22" s="100"/>
      <c r="G22" s="66"/>
      <c r="H22" s="66"/>
      <c r="I22" s="66"/>
      <c r="J22" s="66"/>
      <c r="K22" s="66"/>
      <c r="L22" s="66"/>
      <c r="N22" s="98"/>
      <c r="O22" s="98"/>
      <c r="P22" s="98"/>
      <c r="Q22" s="98"/>
      <c r="R22" s="15"/>
      <c r="S22" s="11"/>
      <c r="T22" s="11"/>
      <c r="U22" s="11"/>
      <c r="V22" s="15"/>
    </row>
    <row r="23" spans="1:22" s="1" customFormat="1" ht="18.75" customHeight="1" x14ac:dyDescent="0.25">
      <c r="A23" s="100"/>
      <c r="B23" s="100"/>
      <c r="C23" s="100"/>
      <c r="D23" s="100"/>
      <c r="E23" s="100"/>
      <c r="F23" s="100"/>
      <c r="G23" s="101" t="str">
        <f>IF(OR($L$9="",$R$21&gt;=3),"","Necessário justificar nos autos a determinação do preço estimado com base em menos de 3 (três) preços válidos (art. 6º, § 5º da IN SEGES/ME 65/2021)")</f>
        <v/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5"/>
      <c r="S23" s="11"/>
      <c r="T23" s="11"/>
      <c r="U23" s="11"/>
      <c r="V23" s="15"/>
    </row>
    <row r="24" spans="1:22" s="1" customFormat="1" ht="18.75" customHeight="1" x14ac:dyDescent="0.25">
      <c r="A24" s="100"/>
      <c r="B24" s="100"/>
      <c r="C24" s="100"/>
      <c r="D24" s="100"/>
      <c r="E24" s="100"/>
      <c r="F24" s="100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15"/>
      <c r="S24" s="11"/>
      <c r="T24" s="11"/>
      <c r="U24" s="11"/>
      <c r="V24" s="15"/>
    </row>
    <row r="25" spans="1:22" ht="18" customHeight="1" x14ac:dyDescent="0.2">
      <c r="A25" s="102" t="s">
        <v>44</v>
      </c>
      <c r="B25" s="102"/>
      <c r="C25" s="102"/>
      <c r="D25" s="102"/>
      <c r="E25" s="102"/>
      <c r="F25" s="103">
        <f>IF($R$21&lt;2,"",_xlfn.STDEV.S(R9:R20)/ROUND(AVERAGE(R9:R20),2))</f>
        <v>0.21809773764502746</v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102" t="s">
        <v>28</v>
      </c>
      <c r="B26" s="102"/>
      <c r="C26" s="102"/>
      <c r="D26" s="102"/>
      <c r="E26" s="102"/>
      <c r="F26" s="104">
        <f>IF($R$21=0,"",SMALL(R9:R20,1))</f>
        <v>7.1172536490000002</v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102" t="s">
        <v>29</v>
      </c>
      <c r="B27" s="102"/>
      <c r="C27" s="102"/>
      <c r="D27" s="102"/>
      <c r="E27" s="102"/>
      <c r="F27" s="104">
        <f>IF($F$25="","",ROUND(AVERAGE(R9:R20),2))</f>
        <v>9.16</v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102" t="s">
        <v>30</v>
      </c>
      <c r="B28" s="102"/>
      <c r="C28" s="102"/>
      <c r="D28" s="102"/>
      <c r="E28" s="102"/>
      <c r="F28" s="104">
        <f>IF($F$25="","",ROUND(MEDIAN(R9:R20),2))</f>
        <v>8.32</v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100" t="s">
        <v>25</v>
      </c>
      <c r="B29" s="100"/>
      <c r="C29" s="100"/>
      <c r="D29" s="100"/>
      <c r="E29" s="100"/>
      <c r="F29" s="100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105" t="s">
        <v>31</v>
      </c>
      <c r="B30" s="105"/>
      <c r="C30" s="105"/>
      <c r="D30" s="105"/>
      <c r="E30" s="105"/>
      <c r="F30" s="104">
        <f>IF($F$25&lt;=1%,$F$26,IF(OR($F$25&gt;25%,$T$21&lt;=0),$F$28,$F$27))</f>
        <v>9.16</v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rWQ1IOg1e5BtNwm0nn0DXAiDRdZZ5J8h/UOwjAcvyoQWHMrqRwbtickxt6n2p31A0CMBfZe/FpD6KK4iKpk1ag==" saltValue="l2M/QSTFvF9lj46b1+qM9A==" spinCount="100000" sheet="1" objects="1" scenarios="1"/>
  <mergeCells count="59">
    <mergeCell ref="O8:P8"/>
    <mergeCell ref="L5:O5"/>
    <mergeCell ref="A1:Q1"/>
    <mergeCell ref="A2:Q2"/>
    <mergeCell ref="A3:Q3"/>
    <mergeCell ref="C4:Q4"/>
    <mergeCell ref="P5:Q5"/>
    <mergeCell ref="E6:Q6"/>
    <mergeCell ref="A7:Q7"/>
    <mergeCell ref="B5:I5"/>
    <mergeCell ref="A8:F8"/>
    <mergeCell ref="O14:P14"/>
    <mergeCell ref="A33:Q33"/>
    <mergeCell ref="A29:F29"/>
    <mergeCell ref="A26:E26"/>
    <mergeCell ref="A27:E27"/>
    <mergeCell ref="A22:F24"/>
    <mergeCell ref="A30:E30"/>
    <mergeCell ref="A25:E25"/>
    <mergeCell ref="A28:E28"/>
    <mergeCell ref="O15:P15"/>
    <mergeCell ref="O16:P16"/>
    <mergeCell ref="O17:P17"/>
    <mergeCell ref="O18:P18"/>
    <mergeCell ref="O19:P19"/>
    <mergeCell ref="A16:F16"/>
    <mergeCell ref="A20:F20"/>
    <mergeCell ref="A10:F10"/>
    <mergeCell ref="A9:F9"/>
    <mergeCell ref="A15:F15"/>
    <mergeCell ref="A14:F14"/>
    <mergeCell ref="A13:F13"/>
    <mergeCell ref="A12:F12"/>
    <mergeCell ref="A11:F11"/>
    <mergeCell ref="T21:U21"/>
    <mergeCell ref="A32:Q32"/>
    <mergeCell ref="O20:P20"/>
    <mergeCell ref="A31:Q31"/>
    <mergeCell ref="A21:F21"/>
    <mergeCell ref="M9:M20"/>
    <mergeCell ref="O10:P10"/>
    <mergeCell ref="O11:P11"/>
    <mergeCell ref="N21:P21"/>
    <mergeCell ref="O12:P12"/>
    <mergeCell ref="O13:P13"/>
    <mergeCell ref="O9:P9"/>
    <mergeCell ref="A19:F19"/>
    <mergeCell ref="A18:F18"/>
    <mergeCell ref="A17:F17"/>
    <mergeCell ref="G29:Q30"/>
    <mergeCell ref="J28:O28"/>
    <mergeCell ref="I25:Q25"/>
    <mergeCell ref="G24:H28"/>
    <mergeCell ref="I24:Q24"/>
    <mergeCell ref="G21:L22"/>
    <mergeCell ref="N22:Q22"/>
    <mergeCell ref="G23:Q23"/>
    <mergeCell ref="J26:O26"/>
    <mergeCell ref="J27:O27"/>
  </mergeCells>
  <conditionalFormatting sqref="G23">
    <cfRule type="containsText" dxfId="178" priority="9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77" priority="34" operator="equal">
      <formula>"INEXEQUÍVEL"</formula>
    </cfRule>
    <cfRule type="cellIs" dxfId="176" priority="35" operator="equal">
      <formula>"EXCESSIVAMENTE ELEVADO"</formula>
    </cfRule>
    <cfRule type="cellIs" dxfId="175" priority="36" operator="equal">
      <formula>"VÁLIDO"</formula>
    </cfRule>
  </conditionalFormatting>
  <conditionalFormatting sqref="Q21">
    <cfRule type="iconSet" priority="4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174" priority="1">
      <formula>$G9="Base nacional de NFe, V"</formula>
    </cfRule>
    <cfRule type="expression" dxfId="173" priority="2">
      <formula>$G9="Fornecedor - art. 5º, IV"</formula>
    </cfRule>
    <cfRule type="expression" dxfId="172" priority="3">
      <formula>$G9="Sítio eletrônico - art. 5º, III"</formula>
    </cfRule>
    <cfRule type="expression" dxfId="171" priority="5">
      <formula>$G9="Sistemas oficiais de governo - art. 5º, I"</formula>
    </cfRule>
    <cfRule type="expression" dxfId="170" priority="6">
      <formula>$G9="Contratações similares - art. 5º, II"</formula>
    </cfRule>
    <cfRule type="expression" dxfId="169" priority="7">
      <formula>$G9="Mídia especializada - art. 5º, III"</formula>
    </cfRule>
    <cfRule type="expression" dxfId="168" priority="8">
      <formula>$G9="Tabela de referência - art. 5º, III"</formula>
    </cfRule>
  </conditionalFormatting>
  <dataValidations count="2">
    <dataValidation type="list" allowBlank="1" showInputMessage="1" showErrorMessage="1" sqref="G9:G20" xr:uid="{FF689244-8D2B-4860-B947-D645CDD35E83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  <dataValidation type="list" allowBlank="1" showInputMessage="1" showErrorMessage="1" sqref="J9:J20" xr:uid="{EAAB7533-F996-4202-9A5E-FCAF714AF9FF}">
      <formula1>"IGPM,IPCA,Outros,Não se aplica"</formula1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8F92A-3F0D-4332-A05E-712F8C981CBF}">
  <dimension ref="A1:V33"/>
  <sheetViews>
    <sheetView showGridLines="0" zoomScaleNormal="100" zoomScaleSheetLayoutView="100" workbookViewId="0">
      <selection activeCell="A2" sqref="A2:Q2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3">
        <f>IF('Item 9'!B4="","",'Item 9'!B4+1)</f>
        <v>10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/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/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/>
      <c r="C6" s="59" t="s">
        <v>12</v>
      </c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2" t="s">
        <v>26</v>
      </c>
      <c r="S8" s="33" t="s">
        <v>32</v>
      </c>
      <c r="T8" s="33" t="s">
        <v>33</v>
      </c>
      <c r="U8" s="33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/>
      <c r="H9" s="39"/>
      <c r="I9" s="40"/>
      <c r="J9" s="38"/>
      <c r="K9" s="41"/>
      <c r="L9" s="42" t="str">
        <f t="shared" ref="L9:L12" si="0">IF(I9="","",IF(AND(J9="",K9=""),I9,I9*K9+I9))</f>
        <v/>
      </c>
      <c r="M9" s="74">
        <f>IF(SUM(L9:L20=0),"",COUNT(L9:L20))</f>
        <v>0</v>
      </c>
      <c r="N9" s="42" t="str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/>
      </c>
      <c r="O9" s="72" t="str">
        <f>IF(OR($M$9&lt;2,L9=""),"",(ROUNDDOWN(L9/N9,2)))</f>
        <v/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/>
      </c>
      <c r="R9" s="9" t="str">
        <f t="shared" ref="R9:R20" si="1">IF(Q9="","",IF(OR(Q9="INEXEQUÍVEL",Q9="EXCESSIVAMENTE ELEVADO"),"",L9))</f>
        <v/>
      </c>
      <c r="S9" s="10">
        <f t="shared" ref="S9:S20" si="2">IF(OR(G9="Compras.gov.br - art. 5º, I",G9="Contratos.gov.br - art. 5º, I",G9="Painel de Preços - art. 5º, I",G9="SIASGNet - art. 5º, I",G9=""),0,1)</f>
        <v>0</v>
      </c>
      <c r="T9" s="10" t="str">
        <f t="shared" ref="T9:T20" si="3">IF(G9="","",IF(AND(S9=0,Q9="Válido"),0,""))</f>
        <v/>
      </c>
      <c r="U9" s="10" t="str">
        <f t="shared" ref="U9:U20" si="4">IF(G9="","",IF(AND(S9=1,Q9="Válido"),1,""))</f>
        <v/>
      </c>
      <c r="V9" s="15"/>
    </row>
    <row r="10" spans="1:22" s="1" customFormat="1" ht="30" customHeight="1" x14ac:dyDescent="0.25">
      <c r="A10" s="75"/>
      <c r="B10" s="75"/>
      <c r="C10" s="75"/>
      <c r="D10" s="75"/>
      <c r="E10" s="75"/>
      <c r="F10" s="75"/>
      <c r="G10" s="38"/>
      <c r="H10" s="39"/>
      <c r="I10" s="40"/>
      <c r="J10" s="38"/>
      <c r="K10" s="41"/>
      <c r="L10" s="42" t="str">
        <f t="shared" si="0"/>
        <v/>
      </c>
      <c r="M10" s="74"/>
      <c r="N10" s="42" t="str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/>
      </c>
      <c r="O10" s="72" t="str">
        <f t="shared" ref="O10:O20" si="5">IF(OR($M$9&lt;2,L10=""),"",(ROUNDDOWN(L10/N10,2)))</f>
        <v/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/>
      </c>
      <c r="R10" s="9" t="str">
        <f t="shared" si="1"/>
        <v/>
      </c>
      <c r="S10" s="10">
        <f t="shared" si="2"/>
        <v>0</v>
      </c>
      <c r="T10" s="10" t="str">
        <f t="shared" si="3"/>
        <v/>
      </c>
      <c r="U10" s="10" t="str">
        <f t="shared" si="4"/>
        <v/>
      </c>
      <c r="V10" s="15"/>
    </row>
    <row r="11" spans="1:22" s="1" customFormat="1" ht="30" customHeight="1" x14ac:dyDescent="0.25">
      <c r="A11" s="75"/>
      <c r="B11" s="75"/>
      <c r="C11" s="75"/>
      <c r="D11" s="75"/>
      <c r="E11" s="75"/>
      <c r="F11" s="75"/>
      <c r="G11" s="38"/>
      <c r="H11" s="39"/>
      <c r="I11" s="40"/>
      <c r="J11" s="38"/>
      <c r="K11" s="41"/>
      <c r="L11" s="42" t="str">
        <f t="shared" si="0"/>
        <v/>
      </c>
      <c r="M11" s="74"/>
      <c r="N11" s="42" t="str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/>
      </c>
      <c r="O11" s="72" t="str">
        <f t="shared" si="5"/>
        <v/>
      </c>
      <c r="P11" s="72"/>
      <c r="Q11" s="43" t="str">
        <f t="shared" si="6"/>
        <v/>
      </c>
      <c r="R11" s="9" t="str">
        <f t="shared" si="1"/>
        <v/>
      </c>
      <c r="S11" s="10">
        <f t="shared" si="2"/>
        <v>0</v>
      </c>
      <c r="T11" s="10" t="str">
        <f t="shared" si="3"/>
        <v/>
      </c>
      <c r="U11" s="10" t="str">
        <f t="shared" si="4"/>
        <v/>
      </c>
      <c r="V11" s="15"/>
    </row>
    <row r="12" spans="1:22" s="1" customFormat="1" ht="30" customHeight="1" x14ac:dyDescent="0.25">
      <c r="A12" s="75"/>
      <c r="B12" s="75"/>
      <c r="C12" s="75"/>
      <c r="D12" s="75"/>
      <c r="E12" s="75"/>
      <c r="F12" s="75"/>
      <c r="G12" s="38"/>
      <c r="H12" s="39"/>
      <c r="I12" s="40"/>
      <c r="J12" s="38"/>
      <c r="K12" s="41"/>
      <c r="L12" s="42" t="str">
        <f t="shared" si="0"/>
        <v/>
      </c>
      <c r="M12" s="74"/>
      <c r="N12" s="42" t="str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/>
      </c>
      <c r="O12" s="72" t="str">
        <f t="shared" si="5"/>
        <v/>
      </c>
      <c r="P12" s="72"/>
      <c r="Q12" s="43" t="str">
        <f t="shared" si="6"/>
        <v/>
      </c>
      <c r="R12" s="9" t="str">
        <f t="shared" si="1"/>
        <v/>
      </c>
      <c r="S12" s="10">
        <f t="shared" si="2"/>
        <v>0</v>
      </c>
      <c r="T12" s="10" t="str">
        <f t="shared" si="3"/>
        <v/>
      </c>
      <c r="U12" s="10" t="str">
        <f t="shared" si="4"/>
        <v/>
      </c>
      <c r="V12" s="15"/>
    </row>
    <row r="13" spans="1:22" s="1" customFormat="1" ht="30" customHeight="1" x14ac:dyDescent="0.25">
      <c r="A13" s="75"/>
      <c r="B13" s="75"/>
      <c r="C13" s="75"/>
      <c r="D13" s="75"/>
      <c r="E13" s="75"/>
      <c r="F13" s="75"/>
      <c r="G13" s="38"/>
      <c r="H13" s="39"/>
      <c r="I13" s="40"/>
      <c r="J13" s="38"/>
      <c r="K13" s="41"/>
      <c r="L13" s="42" t="str">
        <f>IF(I13="","",IF(AND(J13="",K13=""),I13,I13*K13+I13))</f>
        <v/>
      </c>
      <c r="M13" s="74"/>
      <c r="N13" s="42" t="str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/>
      </c>
      <c r="O13" s="72" t="str">
        <f t="shared" si="5"/>
        <v/>
      </c>
      <c r="P13" s="72"/>
      <c r="Q13" s="43" t="str">
        <f t="shared" si="6"/>
        <v/>
      </c>
      <c r="R13" s="9" t="str">
        <f t="shared" si="1"/>
        <v/>
      </c>
      <c r="S13" s="10">
        <f t="shared" si="2"/>
        <v>0</v>
      </c>
      <c r="T13" s="10" t="str">
        <f t="shared" si="3"/>
        <v/>
      </c>
      <c r="U13" s="10" t="str">
        <f t="shared" si="4"/>
        <v/>
      </c>
      <c r="V13" s="15"/>
    </row>
    <row r="14" spans="1:22" s="1" customFormat="1" ht="30" customHeight="1" x14ac:dyDescent="0.25">
      <c r="A14" s="75"/>
      <c r="B14" s="75"/>
      <c r="C14" s="75"/>
      <c r="D14" s="75"/>
      <c r="E14" s="75"/>
      <c r="F14" s="75"/>
      <c r="G14" s="38"/>
      <c r="H14" s="39"/>
      <c r="I14" s="40"/>
      <c r="J14" s="38"/>
      <c r="K14" s="41"/>
      <c r="L14" s="42" t="str">
        <f t="shared" ref="L14:L20" si="7">IF(I14="","",IF(AND(J14="",K14=""),I14,I14*K14+I14))</f>
        <v/>
      </c>
      <c r="M14" s="74"/>
      <c r="N14" s="42" t="str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/>
      </c>
      <c r="O14" s="72" t="str">
        <f t="shared" si="5"/>
        <v/>
      </c>
      <c r="P14" s="72"/>
      <c r="Q14" s="43" t="str">
        <f t="shared" si="6"/>
        <v/>
      </c>
      <c r="R14" s="9" t="str">
        <f t="shared" si="1"/>
        <v/>
      </c>
      <c r="S14" s="10">
        <f t="shared" si="2"/>
        <v>0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/>
      <c r="B15" s="75"/>
      <c r="C15" s="75"/>
      <c r="D15" s="75"/>
      <c r="E15" s="75"/>
      <c r="F15" s="75"/>
      <c r="G15" s="38"/>
      <c r="H15" s="39"/>
      <c r="I15" s="40"/>
      <c r="J15" s="38"/>
      <c r="K15" s="41"/>
      <c r="L15" s="42" t="str">
        <f t="shared" si="7"/>
        <v/>
      </c>
      <c r="M15" s="74"/>
      <c r="N15" s="42" t="str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/>
      </c>
      <c r="O15" s="72" t="str">
        <f t="shared" si="5"/>
        <v/>
      </c>
      <c r="P15" s="72"/>
      <c r="Q15" s="43" t="str">
        <f t="shared" si="6"/>
        <v/>
      </c>
      <c r="R15" s="9" t="str">
        <f t="shared" si="1"/>
        <v/>
      </c>
      <c r="S15" s="10">
        <f t="shared" si="2"/>
        <v>0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si="5"/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si="5"/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79" t="s">
        <v>7</v>
      </c>
      <c r="B21" s="79"/>
      <c r="C21" s="79"/>
      <c r="D21" s="79"/>
      <c r="E21" s="79"/>
      <c r="F21" s="79"/>
      <c r="G21" s="66"/>
      <c r="H21" s="66"/>
      <c r="I21" s="66"/>
      <c r="J21" s="66"/>
      <c r="K21" s="66"/>
      <c r="L21" s="66"/>
      <c r="M21" s="36"/>
      <c r="N21" s="79" t="s">
        <v>10</v>
      </c>
      <c r="O21" s="79"/>
      <c r="P21" s="79"/>
      <c r="Q21" s="44" t="str">
        <f>IF($R$21=0,"",$R$21)</f>
        <v/>
      </c>
      <c r="R21" s="35">
        <f>COUNT(R9:R20)</f>
        <v>0</v>
      </c>
      <c r="S21" s="14"/>
      <c r="T21" s="69">
        <f>SUM(T9:U20)</f>
        <v>0</v>
      </c>
      <c r="U21" s="70"/>
      <c r="V21" s="15"/>
    </row>
    <row r="22" spans="1:22" s="1" customFormat="1" ht="18.75" customHeight="1" x14ac:dyDescent="0.25">
      <c r="A22" s="76" t="s">
        <v>49</v>
      </c>
      <c r="B22" s="76"/>
      <c r="C22" s="76"/>
      <c r="D22" s="76"/>
      <c r="E22" s="76"/>
      <c r="F22" s="76"/>
      <c r="G22" s="66"/>
      <c r="H22" s="66"/>
      <c r="I22" s="66"/>
      <c r="J22" s="66"/>
      <c r="K22" s="66"/>
      <c r="L22" s="66"/>
      <c r="M22" s="15"/>
      <c r="N22" s="67"/>
      <c r="O22" s="67"/>
      <c r="P22" s="67"/>
      <c r="Q22" s="67"/>
      <c r="R22" s="15"/>
      <c r="S22" s="11"/>
      <c r="T22" s="11"/>
      <c r="U22" s="11"/>
      <c r="V22" s="15"/>
    </row>
    <row r="23" spans="1:22" s="1" customFormat="1" ht="18.75" customHeight="1" x14ac:dyDescent="0.25">
      <c r="A23" s="76"/>
      <c r="B23" s="76"/>
      <c r="C23" s="76"/>
      <c r="D23" s="76"/>
      <c r="E23" s="76"/>
      <c r="F23" s="76"/>
      <c r="G23" s="68" t="str">
        <f>IF(OR($L$9="",$R$21&gt;=3),"","Necessário justificar nos autos a determinação do preço estimado com base em menos de 3 (três) preços válidos (art. 6º, § 5º da IN SEGES/ME 65/2021)")</f>
        <v/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"/>
      <c r="S23" s="11"/>
      <c r="T23" s="11"/>
      <c r="U23" s="11"/>
      <c r="V23" s="15"/>
    </row>
    <row r="24" spans="1:22" s="1" customFormat="1" ht="18.75" customHeight="1" x14ac:dyDescent="0.25">
      <c r="A24" s="76"/>
      <c r="B24" s="76"/>
      <c r="C24" s="76"/>
      <c r="D24" s="76"/>
      <c r="E24" s="76"/>
      <c r="F24" s="76"/>
      <c r="G24" s="66"/>
      <c r="H24" s="66"/>
      <c r="I24" s="87"/>
      <c r="J24" s="87"/>
      <c r="K24" s="87"/>
      <c r="L24" s="87"/>
      <c r="M24" s="87"/>
      <c r="N24" s="87"/>
      <c r="O24" s="87"/>
      <c r="P24" s="87"/>
      <c r="Q24" s="87"/>
      <c r="R24" s="15"/>
      <c r="S24" s="11"/>
      <c r="T24" s="11"/>
      <c r="U24" s="11"/>
      <c r="V24" s="15"/>
    </row>
    <row r="25" spans="1:22" ht="18" customHeight="1" x14ac:dyDescent="0.2">
      <c r="A25" s="77" t="s">
        <v>44</v>
      </c>
      <c r="B25" s="77"/>
      <c r="C25" s="77"/>
      <c r="D25" s="77"/>
      <c r="E25" s="77"/>
      <c r="F25" s="45" t="str">
        <f>IF($R$21&lt;2,"",_xlfn.STDEV.S(R9:R20)/ROUND(AVERAGE(R9:R20),2))</f>
        <v/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77" t="s">
        <v>28</v>
      </c>
      <c r="B26" s="77"/>
      <c r="C26" s="77"/>
      <c r="D26" s="77"/>
      <c r="E26" s="77"/>
      <c r="F26" s="46" t="str">
        <f>IF($R$21=0,"",SMALL(R9:R20,1))</f>
        <v/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77" t="s">
        <v>29</v>
      </c>
      <c r="B27" s="77"/>
      <c r="C27" s="77"/>
      <c r="D27" s="77"/>
      <c r="E27" s="77"/>
      <c r="F27" s="46" t="str">
        <f>IF($F$25="","",ROUND(AVERAGE(R9:R20),2))</f>
        <v/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77" t="s">
        <v>30</v>
      </c>
      <c r="B28" s="77"/>
      <c r="C28" s="77"/>
      <c r="D28" s="77"/>
      <c r="E28" s="77"/>
      <c r="F28" s="46" t="str">
        <f>IF($F$25="","",ROUND(MEDIAN(R9:R20),2))</f>
        <v/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76" t="s">
        <v>25</v>
      </c>
      <c r="B29" s="76"/>
      <c r="C29" s="76"/>
      <c r="D29" s="76"/>
      <c r="E29" s="76"/>
      <c r="F29" s="7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78" t="s">
        <v>31</v>
      </c>
      <c r="B30" s="78"/>
      <c r="C30" s="78"/>
      <c r="D30" s="78"/>
      <c r="E30" s="78"/>
      <c r="F30" s="46" t="str">
        <f>IF($F$25&lt;=1%,$F$26,IF(OR($F$25&gt;25%,$T$21&lt;=0),$F$28,$F$27))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mm4NgpD3IP4UAo+hMCi1N8GMzG734rw+96njwsg8n9EZuQ7YWU/D0FTfvQOllpPw9wdTHp2hqx0vk0xyxSv7fw==" saltValue="Vm225dbrYX0ODoXKjfekXA==" spinCount="100000" sheet="1" objects="1" scenarios="1"/>
  <mergeCells count="59">
    <mergeCell ref="A33:Q33"/>
    <mergeCell ref="I25:Q25"/>
    <mergeCell ref="A26:E26"/>
    <mergeCell ref="J26:O26"/>
    <mergeCell ref="A27:E27"/>
    <mergeCell ref="J27:O27"/>
    <mergeCell ref="A28:E28"/>
    <mergeCell ref="J28:O28"/>
    <mergeCell ref="A29:F29"/>
    <mergeCell ref="G29:Q30"/>
    <mergeCell ref="A30:E30"/>
    <mergeCell ref="A31:Q31"/>
    <mergeCell ref="A32:Q32"/>
    <mergeCell ref="T21:U21"/>
    <mergeCell ref="A22:F24"/>
    <mergeCell ref="N22:Q22"/>
    <mergeCell ref="G23:Q23"/>
    <mergeCell ref="G24:H28"/>
    <mergeCell ref="I24:Q24"/>
    <mergeCell ref="A25:E25"/>
    <mergeCell ref="A20:F20"/>
    <mergeCell ref="O20:P20"/>
    <mergeCell ref="A21:F21"/>
    <mergeCell ref="G21:L22"/>
    <mergeCell ref="N21:P21"/>
    <mergeCell ref="A17:F17"/>
    <mergeCell ref="O17:P17"/>
    <mergeCell ref="A18:F18"/>
    <mergeCell ref="O18:P18"/>
    <mergeCell ref="A19:F19"/>
    <mergeCell ref="O19:P19"/>
    <mergeCell ref="O13:P13"/>
    <mergeCell ref="A15:F15"/>
    <mergeCell ref="O15:P15"/>
    <mergeCell ref="A16:F16"/>
    <mergeCell ref="O16:P16"/>
    <mergeCell ref="A14:F14"/>
    <mergeCell ref="O14:P14"/>
    <mergeCell ref="E6:Q6"/>
    <mergeCell ref="A7:Q7"/>
    <mergeCell ref="A8:F8"/>
    <mergeCell ref="O8:P8"/>
    <mergeCell ref="A9:F9"/>
    <mergeCell ref="M9:M20"/>
    <mergeCell ref="O9:P9"/>
    <mergeCell ref="A10:F10"/>
    <mergeCell ref="O10:P10"/>
    <mergeCell ref="A11:F11"/>
    <mergeCell ref="O11:P11"/>
    <mergeCell ref="A12:F12"/>
    <mergeCell ref="O12:P12"/>
    <mergeCell ref="A13:F13"/>
    <mergeCell ref="A1:Q1"/>
    <mergeCell ref="A2:Q2"/>
    <mergeCell ref="A3:Q3"/>
    <mergeCell ref="C4:Q4"/>
    <mergeCell ref="B5:I5"/>
    <mergeCell ref="L5:O5"/>
    <mergeCell ref="P5:Q5"/>
  </mergeCells>
  <conditionalFormatting sqref="G23">
    <cfRule type="containsText" dxfId="1150" priority="48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149" priority="49" operator="equal">
      <formula>"INEXEQUÍVEL"</formula>
    </cfRule>
    <cfRule type="cellIs" dxfId="1148" priority="50" operator="equal">
      <formula>"EXCESSIVAMENTE ELEVADO"</formula>
    </cfRule>
    <cfRule type="cellIs" dxfId="1147" priority="51" operator="equal">
      <formula>"VÁLIDO"</formula>
    </cfRule>
  </conditionalFormatting>
  <conditionalFormatting sqref="Q21">
    <cfRule type="iconSet" priority="43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55" priority="1">
      <formula>$G9="Base nacional de NFe, V"</formula>
    </cfRule>
    <cfRule type="expression" dxfId="54" priority="2">
      <formula>$G9="Fornecedor - art. 5º, IV"</formula>
    </cfRule>
    <cfRule type="expression" dxfId="53" priority="3">
      <formula>$G9="Sítio eletrônico - art. 5º, III"</formula>
    </cfRule>
    <cfRule type="expression" dxfId="52" priority="4">
      <formula>$G9="Sistemas oficiais de governo - art. 5º, I"</formula>
    </cfRule>
    <cfRule type="expression" dxfId="51" priority="5">
      <formula>$G9="Contratações similares - art. 5º, II"</formula>
    </cfRule>
    <cfRule type="expression" dxfId="50" priority="6">
      <formula>$G9="Mídia especializada - art. 5º, III"</formula>
    </cfRule>
    <cfRule type="expression" dxfId="49" priority="7">
      <formula>$G9="Tabela de referência - art. 5º, III"</formula>
    </cfRule>
  </conditionalFormatting>
  <dataValidations count="2">
    <dataValidation type="list" allowBlank="1" showInputMessage="1" showErrorMessage="1" sqref="J9:J20" xr:uid="{8AF2164A-22A9-49A3-9578-7D7B3CF232C6}">
      <formula1>"IGPM,IPCA,Outros,Não se aplica"</formula1>
    </dataValidation>
    <dataValidation type="list" allowBlank="1" showInputMessage="1" showErrorMessage="1" sqref="G9:G20" xr:uid="{FB443A7F-2593-4B56-AE54-3A8CDF2B8FDF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30D8F-E736-4E58-B54D-DE504CAD5A2B}">
  <dimension ref="A1:V33"/>
  <sheetViews>
    <sheetView showGridLines="0" zoomScaleNormal="100" zoomScaleSheetLayoutView="100" workbookViewId="0">
      <selection activeCell="A2" sqref="A2:Q2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3">
        <f>IF('Item 10'!B4="","",'Item 10'!B4+1)</f>
        <v>11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/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/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/>
      <c r="C6" s="59" t="s">
        <v>12</v>
      </c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2" t="s">
        <v>26</v>
      </c>
      <c r="S8" s="33" t="s">
        <v>32</v>
      </c>
      <c r="T8" s="33" t="s">
        <v>33</v>
      </c>
      <c r="U8" s="33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/>
      <c r="H9" s="39"/>
      <c r="I9" s="40"/>
      <c r="J9" s="38"/>
      <c r="K9" s="41"/>
      <c r="L9" s="42" t="str">
        <f t="shared" ref="L9:L12" si="0">IF(I9="","",IF(AND(J9="",K9=""),I9,I9*K9+I9))</f>
        <v/>
      </c>
      <c r="M9" s="74">
        <f>IF(SUM(L9:L20=0),"",COUNT(L9:L20))</f>
        <v>0</v>
      </c>
      <c r="N9" s="42" t="str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/>
      </c>
      <c r="O9" s="72" t="str">
        <f>IF(OR($M$9&lt;2,L9=""),"",(ROUNDDOWN(L9/N9,2)))</f>
        <v/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/>
      </c>
      <c r="R9" s="9" t="str">
        <f t="shared" ref="R9:R20" si="1">IF(Q9="","",IF(OR(Q9="INEXEQUÍVEL",Q9="EXCESSIVAMENTE ELEVADO"),"",L9))</f>
        <v/>
      </c>
      <c r="S9" s="10">
        <f t="shared" ref="S9:S20" si="2">IF(OR(G9="Compras.gov.br - art. 5º, I",G9="Contratos.gov.br - art. 5º, I",G9="Painel de Preços - art. 5º, I",G9="SIASGNet - art. 5º, I",G9=""),0,1)</f>
        <v>0</v>
      </c>
      <c r="T9" s="10" t="str">
        <f t="shared" ref="T9:T20" si="3">IF(G9="","",IF(AND(S9=0,Q9="Válido"),0,""))</f>
        <v/>
      </c>
      <c r="U9" s="10" t="str">
        <f t="shared" ref="U9:U20" si="4">IF(G9="","",IF(AND(S9=1,Q9="Válido"),1,""))</f>
        <v/>
      </c>
      <c r="V9" s="15"/>
    </row>
    <row r="10" spans="1:22" s="1" customFormat="1" ht="30" customHeight="1" x14ac:dyDescent="0.25">
      <c r="A10" s="75"/>
      <c r="B10" s="75"/>
      <c r="C10" s="75"/>
      <c r="D10" s="75"/>
      <c r="E10" s="75"/>
      <c r="F10" s="75"/>
      <c r="G10" s="38"/>
      <c r="H10" s="39"/>
      <c r="I10" s="40"/>
      <c r="J10" s="38"/>
      <c r="K10" s="41"/>
      <c r="L10" s="42" t="str">
        <f t="shared" si="0"/>
        <v/>
      </c>
      <c r="M10" s="74"/>
      <c r="N10" s="42" t="str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/>
      </c>
      <c r="O10" s="72" t="str">
        <f t="shared" ref="O10:O20" si="5">IF(OR($M$9&lt;2,L10=""),"",(ROUNDDOWN(L10/N10,2)))</f>
        <v/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/>
      </c>
      <c r="R10" s="9" t="str">
        <f t="shared" si="1"/>
        <v/>
      </c>
      <c r="S10" s="10">
        <f t="shared" si="2"/>
        <v>0</v>
      </c>
      <c r="T10" s="10" t="str">
        <f t="shared" si="3"/>
        <v/>
      </c>
      <c r="U10" s="10" t="str">
        <f t="shared" si="4"/>
        <v/>
      </c>
      <c r="V10" s="15"/>
    </row>
    <row r="11" spans="1:22" s="1" customFormat="1" ht="30" customHeight="1" x14ac:dyDescent="0.25">
      <c r="A11" s="75"/>
      <c r="B11" s="75"/>
      <c r="C11" s="75"/>
      <c r="D11" s="75"/>
      <c r="E11" s="75"/>
      <c r="F11" s="75"/>
      <c r="G11" s="38"/>
      <c r="H11" s="39"/>
      <c r="I11" s="40"/>
      <c r="J11" s="38"/>
      <c r="K11" s="41"/>
      <c r="L11" s="42" t="str">
        <f t="shared" si="0"/>
        <v/>
      </c>
      <c r="M11" s="74"/>
      <c r="N11" s="42" t="str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/>
      </c>
      <c r="O11" s="72" t="str">
        <f t="shared" si="5"/>
        <v/>
      </c>
      <c r="P11" s="72"/>
      <c r="Q11" s="43" t="str">
        <f t="shared" si="6"/>
        <v/>
      </c>
      <c r="R11" s="9" t="str">
        <f t="shared" si="1"/>
        <v/>
      </c>
      <c r="S11" s="10">
        <f t="shared" si="2"/>
        <v>0</v>
      </c>
      <c r="T11" s="10" t="str">
        <f t="shared" si="3"/>
        <v/>
      </c>
      <c r="U11" s="10" t="str">
        <f t="shared" si="4"/>
        <v/>
      </c>
      <c r="V11" s="15"/>
    </row>
    <row r="12" spans="1:22" s="1" customFormat="1" ht="30" customHeight="1" x14ac:dyDescent="0.25">
      <c r="A12" s="75"/>
      <c r="B12" s="75"/>
      <c r="C12" s="75"/>
      <c r="D12" s="75"/>
      <c r="E12" s="75"/>
      <c r="F12" s="75"/>
      <c r="G12" s="38"/>
      <c r="H12" s="39"/>
      <c r="I12" s="40"/>
      <c r="J12" s="38"/>
      <c r="K12" s="41"/>
      <c r="L12" s="42" t="str">
        <f t="shared" si="0"/>
        <v/>
      </c>
      <c r="M12" s="74"/>
      <c r="N12" s="42" t="str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/>
      </c>
      <c r="O12" s="72" t="str">
        <f t="shared" si="5"/>
        <v/>
      </c>
      <c r="P12" s="72"/>
      <c r="Q12" s="43" t="str">
        <f t="shared" si="6"/>
        <v/>
      </c>
      <c r="R12" s="9" t="str">
        <f t="shared" si="1"/>
        <v/>
      </c>
      <c r="S12" s="10">
        <f t="shared" si="2"/>
        <v>0</v>
      </c>
      <c r="T12" s="10" t="str">
        <f t="shared" si="3"/>
        <v/>
      </c>
      <c r="U12" s="10" t="str">
        <f t="shared" si="4"/>
        <v/>
      </c>
      <c r="V12" s="15"/>
    </row>
    <row r="13" spans="1:22" s="1" customFormat="1" ht="30" customHeight="1" x14ac:dyDescent="0.25">
      <c r="A13" s="75"/>
      <c r="B13" s="75"/>
      <c r="C13" s="75"/>
      <c r="D13" s="75"/>
      <c r="E13" s="75"/>
      <c r="F13" s="75"/>
      <c r="G13" s="38"/>
      <c r="H13" s="39"/>
      <c r="I13" s="40"/>
      <c r="J13" s="38"/>
      <c r="K13" s="41"/>
      <c r="L13" s="42" t="str">
        <f>IF(I13="","",IF(AND(J13="",K13=""),I13,I13*K13+I13))</f>
        <v/>
      </c>
      <c r="M13" s="74"/>
      <c r="N13" s="42" t="str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/>
      </c>
      <c r="O13" s="72" t="str">
        <f t="shared" si="5"/>
        <v/>
      </c>
      <c r="P13" s="72"/>
      <c r="Q13" s="43" t="str">
        <f t="shared" si="6"/>
        <v/>
      </c>
      <c r="R13" s="9" t="str">
        <f t="shared" si="1"/>
        <v/>
      </c>
      <c r="S13" s="10">
        <f t="shared" si="2"/>
        <v>0</v>
      </c>
      <c r="T13" s="10" t="str">
        <f t="shared" si="3"/>
        <v/>
      </c>
      <c r="U13" s="10" t="str">
        <f t="shared" si="4"/>
        <v/>
      </c>
      <c r="V13" s="15"/>
    </row>
    <row r="14" spans="1:22" s="1" customFormat="1" ht="30" customHeight="1" x14ac:dyDescent="0.25">
      <c r="A14" s="75"/>
      <c r="B14" s="75"/>
      <c r="C14" s="75"/>
      <c r="D14" s="75"/>
      <c r="E14" s="75"/>
      <c r="F14" s="75"/>
      <c r="G14" s="38"/>
      <c r="H14" s="39"/>
      <c r="I14" s="40"/>
      <c r="J14" s="38"/>
      <c r="K14" s="41"/>
      <c r="L14" s="42" t="str">
        <f t="shared" ref="L14:L20" si="7">IF(I14="","",IF(AND(J14="",K14=""),I14,I14*K14+I14))</f>
        <v/>
      </c>
      <c r="M14" s="74"/>
      <c r="N14" s="42" t="str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/>
      </c>
      <c r="O14" s="72" t="str">
        <f t="shared" si="5"/>
        <v/>
      </c>
      <c r="P14" s="72"/>
      <c r="Q14" s="43" t="str">
        <f t="shared" si="6"/>
        <v/>
      </c>
      <c r="R14" s="9" t="str">
        <f t="shared" si="1"/>
        <v/>
      </c>
      <c r="S14" s="10">
        <f t="shared" si="2"/>
        <v>0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/>
      <c r="B15" s="75"/>
      <c r="C15" s="75"/>
      <c r="D15" s="75"/>
      <c r="E15" s="75"/>
      <c r="F15" s="75"/>
      <c r="G15" s="38"/>
      <c r="H15" s="39"/>
      <c r="I15" s="40"/>
      <c r="J15" s="38"/>
      <c r="K15" s="41"/>
      <c r="L15" s="42" t="str">
        <f t="shared" si="7"/>
        <v/>
      </c>
      <c r="M15" s="74"/>
      <c r="N15" s="42" t="str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/>
      </c>
      <c r="O15" s="72" t="str">
        <f t="shared" si="5"/>
        <v/>
      </c>
      <c r="P15" s="72"/>
      <c r="Q15" s="43" t="str">
        <f t="shared" si="6"/>
        <v/>
      </c>
      <c r="R15" s="9" t="str">
        <f t="shared" si="1"/>
        <v/>
      </c>
      <c r="S15" s="10">
        <f t="shared" si="2"/>
        <v>0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si="5"/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si="5"/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79" t="s">
        <v>7</v>
      </c>
      <c r="B21" s="79"/>
      <c r="C21" s="79"/>
      <c r="D21" s="79"/>
      <c r="E21" s="79"/>
      <c r="F21" s="79"/>
      <c r="G21" s="66"/>
      <c r="H21" s="66"/>
      <c r="I21" s="66"/>
      <c r="J21" s="66"/>
      <c r="K21" s="66"/>
      <c r="L21" s="66"/>
      <c r="M21" s="36"/>
      <c r="N21" s="79" t="s">
        <v>10</v>
      </c>
      <c r="O21" s="79"/>
      <c r="P21" s="79"/>
      <c r="Q21" s="44" t="str">
        <f>IF($R$21=0,"",$R$21)</f>
        <v/>
      </c>
      <c r="R21" s="35">
        <f>COUNT(R9:R20)</f>
        <v>0</v>
      </c>
      <c r="S21" s="14"/>
      <c r="T21" s="69">
        <f>SUM(T9:U20)</f>
        <v>0</v>
      </c>
      <c r="U21" s="70"/>
      <c r="V21" s="15"/>
    </row>
    <row r="22" spans="1:22" s="1" customFormat="1" ht="18.75" customHeight="1" x14ac:dyDescent="0.25">
      <c r="A22" s="76" t="s">
        <v>49</v>
      </c>
      <c r="B22" s="76"/>
      <c r="C22" s="76"/>
      <c r="D22" s="76"/>
      <c r="E22" s="76"/>
      <c r="F22" s="76"/>
      <c r="G22" s="66"/>
      <c r="H22" s="66"/>
      <c r="I22" s="66"/>
      <c r="J22" s="66"/>
      <c r="K22" s="66"/>
      <c r="L22" s="66"/>
      <c r="M22" s="15"/>
      <c r="N22" s="67"/>
      <c r="O22" s="67"/>
      <c r="P22" s="67"/>
      <c r="Q22" s="67"/>
      <c r="R22" s="15"/>
      <c r="S22" s="11"/>
      <c r="T22" s="11"/>
      <c r="U22" s="11"/>
      <c r="V22" s="15"/>
    </row>
    <row r="23" spans="1:22" s="1" customFormat="1" ht="18.75" customHeight="1" x14ac:dyDescent="0.25">
      <c r="A23" s="76"/>
      <c r="B23" s="76"/>
      <c r="C23" s="76"/>
      <c r="D23" s="76"/>
      <c r="E23" s="76"/>
      <c r="F23" s="76"/>
      <c r="G23" s="68" t="str">
        <f>IF(OR($L$9="",$R$21&gt;=3),"","Necessário justificar nos autos a determinação do preço estimado com base em menos de 3 (três) preços válidos (art. 6º, § 5º da IN SEGES/ME 65/2021)")</f>
        <v/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"/>
      <c r="S23" s="11"/>
      <c r="T23" s="11"/>
      <c r="U23" s="11"/>
      <c r="V23" s="15"/>
    </row>
    <row r="24" spans="1:22" s="1" customFormat="1" ht="18.75" customHeight="1" x14ac:dyDescent="0.25">
      <c r="A24" s="76"/>
      <c r="B24" s="76"/>
      <c r="C24" s="76"/>
      <c r="D24" s="76"/>
      <c r="E24" s="76"/>
      <c r="F24" s="76"/>
      <c r="G24" s="66"/>
      <c r="H24" s="66"/>
      <c r="I24" s="87"/>
      <c r="J24" s="87"/>
      <c r="K24" s="87"/>
      <c r="L24" s="87"/>
      <c r="M24" s="87"/>
      <c r="N24" s="87"/>
      <c r="O24" s="87"/>
      <c r="P24" s="87"/>
      <c r="Q24" s="87"/>
      <c r="R24" s="15"/>
      <c r="S24" s="11"/>
      <c r="T24" s="11"/>
      <c r="U24" s="11"/>
      <c r="V24" s="15"/>
    </row>
    <row r="25" spans="1:22" ht="18" customHeight="1" x14ac:dyDescent="0.2">
      <c r="A25" s="77" t="s">
        <v>44</v>
      </c>
      <c r="B25" s="77"/>
      <c r="C25" s="77"/>
      <c r="D25" s="77"/>
      <c r="E25" s="77"/>
      <c r="F25" s="45" t="str">
        <f>IF($R$21&lt;2,"",_xlfn.STDEV.S(R9:R20)/ROUND(AVERAGE(R9:R20),2))</f>
        <v/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77" t="s">
        <v>28</v>
      </c>
      <c r="B26" s="77"/>
      <c r="C26" s="77"/>
      <c r="D26" s="77"/>
      <c r="E26" s="77"/>
      <c r="F26" s="46" t="str">
        <f>IF($R$21=0,"",SMALL(R9:R20,1))</f>
        <v/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77" t="s">
        <v>29</v>
      </c>
      <c r="B27" s="77"/>
      <c r="C27" s="77"/>
      <c r="D27" s="77"/>
      <c r="E27" s="77"/>
      <c r="F27" s="46" t="str">
        <f>IF($F$25="","",ROUND(AVERAGE(R9:R20),2))</f>
        <v/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77" t="s">
        <v>30</v>
      </c>
      <c r="B28" s="77"/>
      <c r="C28" s="77"/>
      <c r="D28" s="77"/>
      <c r="E28" s="77"/>
      <c r="F28" s="46" t="str">
        <f>IF($F$25="","",ROUND(MEDIAN(R9:R20),2))</f>
        <v/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76" t="s">
        <v>25</v>
      </c>
      <c r="B29" s="76"/>
      <c r="C29" s="76"/>
      <c r="D29" s="76"/>
      <c r="E29" s="76"/>
      <c r="F29" s="7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78" t="s">
        <v>31</v>
      </c>
      <c r="B30" s="78"/>
      <c r="C30" s="78"/>
      <c r="D30" s="78"/>
      <c r="E30" s="78"/>
      <c r="F30" s="46" t="str">
        <f>IF($F$25&lt;=1%,$F$26,IF(OR($F$25&gt;25%,$T$21&lt;=0),$F$28,$F$27))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iTKnoFC6/JsGawkc3m+76F2dX7E0EM4dirhi2dESECF5bgp3G0xrkQUQay6/9B05YI7Yne8k1tfxNYgVeeVIvQ==" saltValue="bnkIbgXQ8znDvNtwqQApJw==" spinCount="100000" sheet="1" objects="1" scenarios="1"/>
  <mergeCells count="59">
    <mergeCell ref="A33:Q33"/>
    <mergeCell ref="I25:Q25"/>
    <mergeCell ref="A26:E26"/>
    <mergeCell ref="J26:O26"/>
    <mergeCell ref="A27:E27"/>
    <mergeCell ref="J27:O27"/>
    <mergeCell ref="A28:E28"/>
    <mergeCell ref="J28:O28"/>
    <mergeCell ref="A29:F29"/>
    <mergeCell ref="G29:Q30"/>
    <mergeCell ref="A30:E30"/>
    <mergeCell ref="A31:Q31"/>
    <mergeCell ref="A32:Q32"/>
    <mergeCell ref="T21:U21"/>
    <mergeCell ref="A22:F24"/>
    <mergeCell ref="N22:Q22"/>
    <mergeCell ref="G23:Q23"/>
    <mergeCell ref="G24:H28"/>
    <mergeCell ref="I24:Q24"/>
    <mergeCell ref="A25:E25"/>
    <mergeCell ref="A20:F20"/>
    <mergeCell ref="O20:P20"/>
    <mergeCell ref="A21:F21"/>
    <mergeCell ref="G21:L22"/>
    <mergeCell ref="N21:P21"/>
    <mergeCell ref="A17:F17"/>
    <mergeCell ref="O17:P17"/>
    <mergeCell ref="A18:F18"/>
    <mergeCell ref="O18:P18"/>
    <mergeCell ref="A19:F19"/>
    <mergeCell ref="O19:P19"/>
    <mergeCell ref="O13:P13"/>
    <mergeCell ref="A15:F15"/>
    <mergeCell ref="O15:P15"/>
    <mergeCell ref="A16:F16"/>
    <mergeCell ref="O16:P16"/>
    <mergeCell ref="A14:F14"/>
    <mergeCell ref="O14:P14"/>
    <mergeCell ref="E6:Q6"/>
    <mergeCell ref="A7:Q7"/>
    <mergeCell ref="A8:F8"/>
    <mergeCell ref="O8:P8"/>
    <mergeCell ref="A9:F9"/>
    <mergeCell ref="M9:M20"/>
    <mergeCell ref="O9:P9"/>
    <mergeCell ref="A10:F10"/>
    <mergeCell ref="O10:P10"/>
    <mergeCell ref="A11:F11"/>
    <mergeCell ref="O11:P11"/>
    <mergeCell ref="A12:F12"/>
    <mergeCell ref="O12:P12"/>
    <mergeCell ref="A13:F13"/>
    <mergeCell ref="A1:Q1"/>
    <mergeCell ref="A2:Q2"/>
    <mergeCell ref="A3:Q3"/>
    <mergeCell ref="C4:Q4"/>
    <mergeCell ref="B5:I5"/>
    <mergeCell ref="L5:O5"/>
    <mergeCell ref="P5:Q5"/>
  </mergeCells>
  <conditionalFormatting sqref="G23">
    <cfRule type="containsText" dxfId="1142" priority="48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141" priority="49" operator="equal">
      <formula>"INEXEQUÍVEL"</formula>
    </cfRule>
    <cfRule type="cellIs" dxfId="1140" priority="50" operator="equal">
      <formula>"EXCESSIVAMENTE ELEVADO"</formula>
    </cfRule>
    <cfRule type="cellIs" dxfId="1139" priority="51" operator="equal">
      <formula>"VÁLIDO"</formula>
    </cfRule>
  </conditionalFormatting>
  <conditionalFormatting sqref="Q21">
    <cfRule type="iconSet" priority="43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62" priority="1">
      <formula>$G9="Base nacional de NFe, V"</formula>
    </cfRule>
    <cfRule type="expression" dxfId="61" priority="2">
      <formula>$G9="Fornecedor - art. 5º, IV"</formula>
    </cfRule>
    <cfRule type="expression" dxfId="60" priority="3">
      <formula>$G9="Sítio eletrônico - art. 5º, III"</formula>
    </cfRule>
    <cfRule type="expression" dxfId="59" priority="4">
      <formula>$G9="Sistemas oficiais de governo - art. 5º, I"</formula>
    </cfRule>
    <cfRule type="expression" dxfId="58" priority="5">
      <formula>$G9="Contratações similares - art. 5º, II"</formula>
    </cfRule>
    <cfRule type="expression" dxfId="57" priority="6">
      <formula>$G9="Mídia especializada - art. 5º, III"</formula>
    </cfRule>
    <cfRule type="expression" dxfId="56" priority="7">
      <formula>$G9="Tabela de referência - art. 5º, III"</formula>
    </cfRule>
  </conditionalFormatting>
  <dataValidations count="2">
    <dataValidation type="list" allowBlank="1" showInputMessage="1" showErrorMessage="1" sqref="J9:J20" xr:uid="{8922EB9A-7E00-4116-81B1-82518FD70A4D}">
      <formula1>"IGPM,IPCA,Outros,Não se aplica"</formula1>
    </dataValidation>
    <dataValidation type="list" allowBlank="1" showInputMessage="1" showErrorMessage="1" sqref="G9:G20" xr:uid="{13B36B71-B56A-4932-8074-2231FC0985E4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72766-DE3F-4143-B129-B4EBBFD27FE6}">
  <dimension ref="A1:V33"/>
  <sheetViews>
    <sheetView showGridLines="0" zoomScaleNormal="100" zoomScaleSheetLayoutView="100" workbookViewId="0">
      <selection activeCell="A2" sqref="A2:Q2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3">
        <f>IF('Item 11'!B4="","",'Item 11'!B4+1)</f>
        <v>12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/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/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/>
      <c r="C6" s="59" t="s">
        <v>12</v>
      </c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2" t="s">
        <v>26</v>
      </c>
      <c r="S8" s="33" t="s">
        <v>32</v>
      </c>
      <c r="T8" s="33" t="s">
        <v>33</v>
      </c>
      <c r="U8" s="33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/>
      <c r="H9" s="39"/>
      <c r="I9" s="40"/>
      <c r="J9" s="38"/>
      <c r="K9" s="41"/>
      <c r="L9" s="42" t="str">
        <f t="shared" ref="L9:L12" si="0">IF(I9="","",IF(AND(J9="",K9=""),I9,I9*K9+I9))</f>
        <v/>
      </c>
      <c r="M9" s="74">
        <f>IF(SUM(L9:L20=0),"",COUNT(L9:L20))</f>
        <v>0</v>
      </c>
      <c r="N9" s="42" t="str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/>
      </c>
      <c r="O9" s="72" t="str">
        <f>IF(OR($M$9&lt;2,L9=""),"",(ROUNDDOWN(L9/N9,2)))</f>
        <v/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/>
      </c>
      <c r="R9" s="9" t="str">
        <f t="shared" ref="R9:R20" si="1">IF(Q9="","",IF(OR(Q9="INEXEQUÍVEL",Q9="EXCESSIVAMENTE ELEVADO"),"",L9))</f>
        <v/>
      </c>
      <c r="S9" s="10">
        <f t="shared" ref="S9:S20" si="2">IF(OR(G9="Compras.gov.br - art. 5º, I",G9="Contratos.gov.br - art. 5º, I",G9="Painel de Preços - art. 5º, I",G9="SIASGNet - art. 5º, I",G9=""),0,1)</f>
        <v>0</v>
      </c>
      <c r="T9" s="10" t="str">
        <f t="shared" ref="T9:T20" si="3">IF(G9="","",IF(AND(S9=0,Q9="Válido"),0,""))</f>
        <v/>
      </c>
      <c r="U9" s="10" t="str">
        <f t="shared" ref="U9:U20" si="4">IF(G9="","",IF(AND(S9=1,Q9="Válido"),1,""))</f>
        <v/>
      </c>
      <c r="V9" s="15"/>
    </row>
    <row r="10" spans="1:22" s="1" customFormat="1" ht="30" customHeight="1" x14ac:dyDescent="0.25">
      <c r="A10" s="75"/>
      <c r="B10" s="75"/>
      <c r="C10" s="75"/>
      <c r="D10" s="75"/>
      <c r="E10" s="75"/>
      <c r="F10" s="75"/>
      <c r="G10" s="38"/>
      <c r="H10" s="39"/>
      <c r="I10" s="40"/>
      <c r="J10" s="38"/>
      <c r="K10" s="41"/>
      <c r="L10" s="42" t="str">
        <f t="shared" si="0"/>
        <v/>
      </c>
      <c r="M10" s="74"/>
      <c r="N10" s="42" t="str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/>
      </c>
      <c r="O10" s="72" t="str">
        <f t="shared" ref="O10:O20" si="5">IF(OR($M$9&lt;2,L10=""),"",(ROUNDDOWN(L10/N10,2)))</f>
        <v/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/>
      </c>
      <c r="R10" s="9" t="str">
        <f t="shared" si="1"/>
        <v/>
      </c>
      <c r="S10" s="10">
        <f t="shared" si="2"/>
        <v>0</v>
      </c>
      <c r="T10" s="10" t="str">
        <f t="shared" si="3"/>
        <v/>
      </c>
      <c r="U10" s="10" t="str">
        <f t="shared" si="4"/>
        <v/>
      </c>
      <c r="V10" s="15"/>
    </row>
    <row r="11" spans="1:22" s="1" customFormat="1" ht="30" customHeight="1" x14ac:dyDescent="0.25">
      <c r="A11" s="75"/>
      <c r="B11" s="75"/>
      <c r="C11" s="75"/>
      <c r="D11" s="75"/>
      <c r="E11" s="75"/>
      <c r="F11" s="75"/>
      <c r="G11" s="38"/>
      <c r="H11" s="39"/>
      <c r="I11" s="40"/>
      <c r="J11" s="38"/>
      <c r="K11" s="41"/>
      <c r="L11" s="42" t="str">
        <f t="shared" si="0"/>
        <v/>
      </c>
      <c r="M11" s="74"/>
      <c r="N11" s="42" t="str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/>
      </c>
      <c r="O11" s="72" t="str">
        <f t="shared" si="5"/>
        <v/>
      </c>
      <c r="P11" s="72"/>
      <c r="Q11" s="43" t="str">
        <f t="shared" si="6"/>
        <v/>
      </c>
      <c r="R11" s="9" t="str">
        <f t="shared" si="1"/>
        <v/>
      </c>
      <c r="S11" s="10">
        <f t="shared" si="2"/>
        <v>0</v>
      </c>
      <c r="T11" s="10" t="str">
        <f t="shared" si="3"/>
        <v/>
      </c>
      <c r="U11" s="10" t="str">
        <f t="shared" si="4"/>
        <v/>
      </c>
      <c r="V11" s="15"/>
    </row>
    <row r="12" spans="1:22" s="1" customFormat="1" ht="30" customHeight="1" x14ac:dyDescent="0.25">
      <c r="A12" s="75"/>
      <c r="B12" s="75"/>
      <c r="C12" s="75"/>
      <c r="D12" s="75"/>
      <c r="E12" s="75"/>
      <c r="F12" s="75"/>
      <c r="G12" s="38"/>
      <c r="H12" s="39"/>
      <c r="I12" s="40"/>
      <c r="J12" s="38"/>
      <c r="K12" s="41"/>
      <c r="L12" s="42" t="str">
        <f t="shared" si="0"/>
        <v/>
      </c>
      <c r="M12" s="74"/>
      <c r="N12" s="42" t="str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/>
      </c>
      <c r="O12" s="72" t="str">
        <f t="shared" si="5"/>
        <v/>
      </c>
      <c r="P12" s="72"/>
      <c r="Q12" s="43" t="str">
        <f t="shared" si="6"/>
        <v/>
      </c>
      <c r="R12" s="9" t="str">
        <f t="shared" si="1"/>
        <v/>
      </c>
      <c r="S12" s="10">
        <f t="shared" si="2"/>
        <v>0</v>
      </c>
      <c r="T12" s="10" t="str">
        <f t="shared" si="3"/>
        <v/>
      </c>
      <c r="U12" s="10" t="str">
        <f t="shared" si="4"/>
        <v/>
      </c>
      <c r="V12" s="15"/>
    </row>
    <row r="13" spans="1:22" s="1" customFormat="1" ht="30" customHeight="1" x14ac:dyDescent="0.25">
      <c r="A13" s="75"/>
      <c r="B13" s="75"/>
      <c r="C13" s="75"/>
      <c r="D13" s="75"/>
      <c r="E13" s="75"/>
      <c r="F13" s="75"/>
      <c r="G13" s="38"/>
      <c r="H13" s="39"/>
      <c r="I13" s="40"/>
      <c r="J13" s="38"/>
      <c r="K13" s="41"/>
      <c r="L13" s="42" t="str">
        <f>IF(I13="","",IF(AND(J13="",K13=""),I13,I13*K13+I13))</f>
        <v/>
      </c>
      <c r="M13" s="74"/>
      <c r="N13" s="42" t="str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/>
      </c>
      <c r="O13" s="72" t="str">
        <f t="shared" si="5"/>
        <v/>
      </c>
      <c r="P13" s="72"/>
      <c r="Q13" s="43" t="str">
        <f t="shared" si="6"/>
        <v/>
      </c>
      <c r="R13" s="9" t="str">
        <f t="shared" si="1"/>
        <v/>
      </c>
      <c r="S13" s="10">
        <f t="shared" si="2"/>
        <v>0</v>
      </c>
      <c r="T13" s="10" t="str">
        <f t="shared" si="3"/>
        <v/>
      </c>
      <c r="U13" s="10" t="str">
        <f t="shared" si="4"/>
        <v/>
      </c>
      <c r="V13" s="15"/>
    </row>
    <row r="14" spans="1:22" s="1" customFormat="1" ht="30" customHeight="1" x14ac:dyDescent="0.25">
      <c r="A14" s="75"/>
      <c r="B14" s="75"/>
      <c r="C14" s="75"/>
      <c r="D14" s="75"/>
      <c r="E14" s="75"/>
      <c r="F14" s="75"/>
      <c r="G14" s="38"/>
      <c r="H14" s="39"/>
      <c r="I14" s="40"/>
      <c r="J14" s="38"/>
      <c r="K14" s="41"/>
      <c r="L14" s="42" t="str">
        <f t="shared" ref="L14:L20" si="7">IF(I14="","",IF(AND(J14="",K14=""),I14,I14*K14+I14))</f>
        <v/>
      </c>
      <c r="M14" s="74"/>
      <c r="N14" s="42" t="str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/>
      </c>
      <c r="O14" s="72" t="str">
        <f t="shared" si="5"/>
        <v/>
      </c>
      <c r="P14" s="72"/>
      <c r="Q14" s="43" t="str">
        <f t="shared" si="6"/>
        <v/>
      </c>
      <c r="R14" s="9" t="str">
        <f t="shared" si="1"/>
        <v/>
      </c>
      <c r="S14" s="10">
        <f t="shared" si="2"/>
        <v>0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/>
      <c r="B15" s="75"/>
      <c r="C15" s="75"/>
      <c r="D15" s="75"/>
      <c r="E15" s="75"/>
      <c r="F15" s="75"/>
      <c r="G15" s="38"/>
      <c r="H15" s="39"/>
      <c r="I15" s="40"/>
      <c r="J15" s="38"/>
      <c r="K15" s="41"/>
      <c r="L15" s="42" t="str">
        <f t="shared" si="7"/>
        <v/>
      </c>
      <c r="M15" s="74"/>
      <c r="N15" s="42" t="str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/>
      </c>
      <c r="O15" s="72" t="str">
        <f t="shared" si="5"/>
        <v/>
      </c>
      <c r="P15" s="72"/>
      <c r="Q15" s="43" t="str">
        <f t="shared" si="6"/>
        <v/>
      </c>
      <c r="R15" s="9" t="str">
        <f t="shared" si="1"/>
        <v/>
      </c>
      <c r="S15" s="10">
        <f t="shared" si="2"/>
        <v>0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si="5"/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si="5"/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79" t="s">
        <v>7</v>
      </c>
      <c r="B21" s="79"/>
      <c r="C21" s="79"/>
      <c r="D21" s="79"/>
      <c r="E21" s="79"/>
      <c r="F21" s="79"/>
      <c r="G21" s="66"/>
      <c r="H21" s="66"/>
      <c r="I21" s="66"/>
      <c r="J21" s="66"/>
      <c r="K21" s="66"/>
      <c r="L21" s="66"/>
      <c r="M21" s="36"/>
      <c r="N21" s="79" t="s">
        <v>10</v>
      </c>
      <c r="O21" s="79"/>
      <c r="P21" s="79"/>
      <c r="Q21" s="44" t="str">
        <f>IF($R$21=0,"",$R$21)</f>
        <v/>
      </c>
      <c r="R21" s="35">
        <f>COUNT(R9:R20)</f>
        <v>0</v>
      </c>
      <c r="S21" s="14"/>
      <c r="T21" s="69">
        <f>SUM(T9:U20)</f>
        <v>0</v>
      </c>
      <c r="U21" s="70"/>
      <c r="V21" s="15"/>
    </row>
    <row r="22" spans="1:22" s="1" customFormat="1" ht="18.75" customHeight="1" x14ac:dyDescent="0.25">
      <c r="A22" s="76" t="s">
        <v>49</v>
      </c>
      <c r="B22" s="76"/>
      <c r="C22" s="76"/>
      <c r="D22" s="76"/>
      <c r="E22" s="76"/>
      <c r="F22" s="76"/>
      <c r="G22" s="66"/>
      <c r="H22" s="66"/>
      <c r="I22" s="66"/>
      <c r="J22" s="66"/>
      <c r="K22" s="66"/>
      <c r="L22" s="66"/>
      <c r="M22" s="15"/>
      <c r="N22" s="67"/>
      <c r="O22" s="67"/>
      <c r="P22" s="67"/>
      <c r="Q22" s="67"/>
      <c r="R22" s="15"/>
      <c r="S22" s="11"/>
      <c r="T22" s="11"/>
      <c r="U22" s="11"/>
      <c r="V22" s="15"/>
    </row>
    <row r="23" spans="1:22" s="1" customFormat="1" ht="18.75" customHeight="1" x14ac:dyDescent="0.25">
      <c r="A23" s="76"/>
      <c r="B23" s="76"/>
      <c r="C23" s="76"/>
      <c r="D23" s="76"/>
      <c r="E23" s="76"/>
      <c r="F23" s="76"/>
      <c r="G23" s="68" t="str">
        <f>IF(OR($L$9="",$R$21&gt;=3),"","Necessário justificar nos autos a determinação do preço estimado com base em menos de 3 (três) preços válidos (art. 6º, § 5º da IN SEGES/ME 65/2021)")</f>
        <v/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"/>
      <c r="S23" s="11"/>
      <c r="T23" s="11"/>
      <c r="U23" s="11"/>
      <c r="V23" s="15"/>
    </row>
    <row r="24" spans="1:22" s="1" customFormat="1" ht="18.75" customHeight="1" x14ac:dyDescent="0.25">
      <c r="A24" s="76"/>
      <c r="B24" s="76"/>
      <c r="C24" s="76"/>
      <c r="D24" s="76"/>
      <c r="E24" s="76"/>
      <c r="F24" s="76"/>
      <c r="G24" s="66"/>
      <c r="H24" s="66"/>
      <c r="I24" s="87"/>
      <c r="J24" s="87"/>
      <c r="K24" s="87"/>
      <c r="L24" s="87"/>
      <c r="M24" s="87"/>
      <c r="N24" s="87"/>
      <c r="O24" s="87"/>
      <c r="P24" s="87"/>
      <c r="Q24" s="87"/>
      <c r="R24" s="15"/>
      <c r="S24" s="11"/>
      <c r="T24" s="11"/>
      <c r="U24" s="11"/>
      <c r="V24" s="15"/>
    </row>
    <row r="25" spans="1:22" ht="18" customHeight="1" x14ac:dyDescent="0.2">
      <c r="A25" s="77" t="s">
        <v>44</v>
      </c>
      <c r="B25" s="77"/>
      <c r="C25" s="77"/>
      <c r="D25" s="77"/>
      <c r="E25" s="77"/>
      <c r="F25" s="45" t="str">
        <f>IF($R$21&lt;2,"",_xlfn.STDEV.S(R9:R20)/ROUND(AVERAGE(R9:R20),2))</f>
        <v/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77" t="s">
        <v>28</v>
      </c>
      <c r="B26" s="77"/>
      <c r="C26" s="77"/>
      <c r="D26" s="77"/>
      <c r="E26" s="77"/>
      <c r="F26" s="46" t="str">
        <f>IF($R$21=0,"",SMALL(R9:R20,1))</f>
        <v/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77" t="s">
        <v>29</v>
      </c>
      <c r="B27" s="77"/>
      <c r="C27" s="77"/>
      <c r="D27" s="77"/>
      <c r="E27" s="77"/>
      <c r="F27" s="46" t="str">
        <f>IF($F$25="","",ROUND(AVERAGE(R9:R20),2))</f>
        <v/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77" t="s">
        <v>30</v>
      </c>
      <c r="B28" s="77"/>
      <c r="C28" s="77"/>
      <c r="D28" s="77"/>
      <c r="E28" s="77"/>
      <c r="F28" s="46" t="str">
        <f>IF($F$25="","",ROUND(MEDIAN(R9:R20),2))</f>
        <v/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76" t="s">
        <v>25</v>
      </c>
      <c r="B29" s="76"/>
      <c r="C29" s="76"/>
      <c r="D29" s="76"/>
      <c r="E29" s="76"/>
      <c r="F29" s="7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78" t="s">
        <v>31</v>
      </c>
      <c r="B30" s="78"/>
      <c r="C30" s="78"/>
      <c r="D30" s="78"/>
      <c r="E30" s="78"/>
      <c r="F30" s="46" t="str">
        <f>IF($F$25&lt;=1%,$F$26,IF(OR($F$25&gt;25%,$T$21&lt;=0),$F$28,$F$27))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/awnn/WIX42B8q/N6CR0mD/w0cJxpYjoh8hiGuG+Ck974OQp3p8E2g/LjQvF8nHlgx4pN6q2DB2iNSSQG308Ug==" saltValue="q4qpVS6m8EEfwMcrAFr9uw==" spinCount="100000" sheet="1" objects="1" scenarios="1"/>
  <mergeCells count="59">
    <mergeCell ref="A33:Q33"/>
    <mergeCell ref="I25:Q25"/>
    <mergeCell ref="A26:E26"/>
    <mergeCell ref="J26:O26"/>
    <mergeCell ref="A27:E27"/>
    <mergeCell ref="J27:O27"/>
    <mergeCell ref="A28:E28"/>
    <mergeCell ref="J28:O28"/>
    <mergeCell ref="A29:F29"/>
    <mergeCell ref="G29:Q30"/>
    <mergeCell ref="A30:E30"/>
    <mergeCell ref="A31:Q31"/>
    <mergeCell ref="A32:Q32"/>
    <mergeCell ref="T21:U21"/>
    <mergeCell ref="A22:F24"/>
    <mergeCell ref="N22:Q22"/>
    <mergeCell ref="G23:Q23"/>
    <mergeCell ref="G24:H28"/>
    <mergeCell ref="I24:Q24"/>
    <mergeCell ref="A25:E25"/>
    <mergeCell ref="A20:F20"/>
    <mergeCell ref="O20:P20"/>
    <mergeCell ref="A21:F21"/>
    <mergeCell ref="G21:L22"/>
    <mergeCell ref="N21:P21"/>
    <mergeCell ref="A17:F17"/>
    <mergeCell ref="O17:P17"/>
    <mergeCell ref="A18:F18"/>
    <mergeCell ref="O18:P18"/>
    <mergeCell ref="A19:F19"/>
    <mergeCell ref="O19:P19"/>
    <mergeCell ref="O13:P13"/>
    <mergeCell ref="A15:F15"/>
    <mergeCell ref="O15:P15"/>
    <mergeCell ref="A16:F16"/>
    <mergeCell ref="O16:P16"/>
    <mergeCell ref="A14:F14"/>
    <mergeCell ref="O14:P14"/>
    <mergeCell ref="E6:Q6"/>
    <mergeCell ref="A7:Q7"/>
    <mergeCell ref="A8:F8"/>
    <mergeCell ref="O8:P8"/>
    <mergeCell ref="A9:F9"/>
    <mergeCell ref="M9:M20"/>
    <mergeCell ref="O9:P9"/>
    <mergeCell ref="A10:F10"/>
    <mergeCell ref="O10:P10"/>
    <mergeCell ref="A11:F11"/>
    <mergeCell ref="O11:P11"/>
    <mergeCell ref="A12:F12"/>
    <mergeCell ref="O12:P12"/>
    <mergeCell ref="A13:F13"/>
    <mergeCell ref="A1:Q1"/>
    <mergeCell ref="A2:Q2"/>
    <mergeCell ref="A3:Q3"/>
    <mergeCell ref="C4:Q4"/>
    <mergeCell ref="B5:I5"/>
    <mergeCell ref="L5:O5"/>
    <mergeCell ref="P5:Q5"/>
  </mergeCells>
  <conditionalFormatting sqref="G23">
    <cfRule type="containsText" dxfId="1134" priority="48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133" priority="49" operator="equal">
      <formula>"INEXEQUÍVEL"</formula>
    </cfRule>
    <cfRule type="cellIs" dxfId="1132" priority="50" operator="equal">
      <formula>"EXCESSIVAMENTE ELEVADO"</formula>
    </cfRule>
    <cfRule type="cellIs" dxfId="1131" priority="51" operator="equal">
      <formula>"VÁLIDO"</formula>
    </cfRule>
  </conditionalFormatting>
  <conditionalFormatting sqref="Q21">
    <cfRule type="iconSet" priority="43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69" priority="1">
      <formula>$G9="Base nacional de NFe, V"</formula>
    </cfRule>
    <cfRule type="expression" dxfId="68" priority="2">
      <formula>$G9="Fornecedor - art. 5º, IV"</formula>
    </cfRule>
    <cfRule type="expression" dxfId="67" priority="3">
      <formula>$G9="Sítio eletrônico - art. 5º, III"</formula>
    </cfRule>
    <cfRule type="expression" dxfId="66" priority="4">
      <formula>$G9="Sistemas oficiais de governo - art. 5º, I"</formula>
    </cfRule>
    <cfRule type="expression" dxfId="65" priority="5">
      <formula>$G9="Contratações similares - art. 5º, II"</formula>
    </cfRule>
    <cfRule type="expression" dxfId="64" priority="6">
      <formula>$G9="Mídia especializada - art. 5º, III"</formula>
    </cfRule>
    <cfRule type="expression" dxfId="63" priority="7">
      <formula>$G9="Tabela de referência - art. 5º, III"</formula>
    </cfRule>
  </conditionalFormatting>
  <dataValidations count="2">
    <dataValidation type="list" allowBlank="1" showInputMessage="1" showErrorMessage="1" sqref="J9:J20" xr:uid="{C52B5F65-F151-4462-992B-E48AA97FAD31}">
      <formula1>"IGPM,IPCA,Outros,Não se aplica"</formula1>
    </dataValidation>
    <dataValidation type="list" allowBlank="1" showInputMessage="1" showErrorMessage="1" sqref="G9:G20" xr:uid="{474CB125-712A-4078-9760-98C54F6AFCBF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BA13F-6378-4087-9CF1-E4202A1E97C0}">
  <dimension ref="A1:V33"/>
  <sheetViews>
    <sheetView showGridLines="0" zoomScaleNormal="100" zoomScaleSheetLayoutView="100" workbookViewId="0">
      <selection activeCell="A2" sqref="A2:Q2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3">
        <f>IF('Item 12'!B4="","",'Item 12'!B4+1)</f>
        <v>13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/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/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/>
      <c r="C6" s="59" t="s">
        <v>12</v>
      </c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2" t="s">
        <v>26</v>
      </c>
      <c r="S8" s="33" t="s">
        <v>32</v>
      </c>
      <c r="T8" s="33" t="s">
        <v>33</v>
      </c>
      <c r="U8" s="33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/>
      <c r="H9" s="39"/>
      <c r="I9" s="40"/>
      <c r="J9" s="38"/>
      <c r="K9" s="41"/>
      <c r="L9" s="42" t="str">
        <f t="shared" ref="L9:L12" si="0">IF(I9="","",IF(AND(J9="",K9=""),I9,I9*K9+I9))</f>
        <v/>
      </c>
      <c r="M9" s="74">
        <f>IF(SUM(L9:L20=0),"",COUNT(L9:L20))</f>
        <v>0</v>
      </c>
      <c r="N9" s="42" t="str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/>
      </c>
      <c r="O9" s="72" t="str">
        <f>IF(OR($M$9&lt;2,L9=""),"",(ROUNDDOWN(L9/N9,2)))</f>
        <v/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/>
      </c>
      <c r="R9" s="9" t="str">
        <f t="shared" ref="R9:R20" si="1">IF(Q9="","",IF(OR(Q9="INEXEQUÍVEL",Q9="EXCESSIVAMENTE ELEVADO"),"",L9))</f>
        <v/>
      </c>
      <c r="S9" s="10">
        <f t="shared" ref="S9:S20" si="2">IF(OR(G9="Compras.gov.br - art. 5º, I",G9="Contratos.gov.br - art. 5º, I",G9="Painel de Preços - art. 5º, I",G9="SIASGNet - art. 5º, I",G9=""),0,1)</f>
        <v>0</v>
      </c>
      <c r="T9" s="10" t="str">
        <f t="shared" ref="T9:T20" si="3">IF(G9="","",IF(AND(S9=0,Q9="Válido"),0,""))</f>
        <v/>
      </c>
      <c r="U9" s="10" t="str">
        <f t="shared" ref="U9:U20" si="4">IF(G9="","",IF(AND(S9=1,Q9="Válido"),1,""))</f>
        <v/>
      </c>
      <c r="V9" s="15"/>
    </row>
    <row r="10" spans="1:22" s="1" customFormat="1" ht="30" customHeight="1" x14ac:dyDescent="0.25">
      <c r="A10" s="75"/>
      <c r="B10" s="75"/>
      <c r="C10" s="75"/>
      <c r="D10" s="75"/>
      <c r="E10" s="75"/>
      <c r="F10" s="75"/>
      <c r="G10" s="38"/>
      <c r="H10" s="39"/>
      <c r="I10" s="40"/>
      <c r="J10" s="38"/>
      <c r="K10" s="41"/>
      <c r="L10" s="42" t="str">
        <f t="shared" si="0"/>
        <v/>
      </c>
      <c r="M10" s="74"/>
      <c r="N10" s="42" t="str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/>
      </c>
      <c r="O10" s="72" t="str">
        <f t="shared" ref="O10:O20" si="5">IF(OR($M$9&lt;2,L10=""),"",(ROUNDDOWN(L10/N10,2)))</f>
        <v/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/>
      </c>
      <c r="R10" s="9" t="str">
        <f t="shared" si="1"/>
        <v/>
      </c>
      <c r="S10" s="10">
        <f t="shared" si="2"/>
        <v>0</v>
      </c>
      <c r="T10" s="10" t="str">
        <f t="shared" si="3"/>
        <v/>
      </c>
      <c r="U10" s="10" t="str">
        <f t="shared" si="4"/>
        <v/>
      </c>
      <c r="V10" s="15"/>
    </row>
    <row r="11" spans="1:22" s="1" customFormat="1" ht="30" customHeight="1" x14ac:dyDescent="0.25">
      <c r="A11" s="75"/>
      <c r="B11" s="75"/>
      <c r="C11" s="75"/>
      <c r="D11" s="75"/>
      <c r="E11" s="75"/>
      <c r="F11" s="75"/>
      <c r="G11" s="38"/>
      <c r="H11" s="39"/>
      <c r="I11" s="40"/>
      <c r="J11" s="38"/>
      <c r="K11" s="41"/>
      <c r="L11" s="42" t="str">
        <f t="shared" si="0"/>
        <v/>
      </c>
      <c r="M11" s="74"/>
      <c r="N11" s="42" t="str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/>
      </c>
      <c r="O11" s="72" t="str">
        <f t="shared" si="5"/>
        <v/>
      </c>
      <c r="P11" s="72"/>
      <c r="Q11" s="43" t="str">
        <f t="shared" si="6"/>
        <v/>
      </c>
      <c r="R11" s="9" t="str">
        <f t="shared" si="1"/>
        <v/>
      </c>
      <c r="S11" s="10">
        <f t="shared" si="2"/>
        <v>0</v>
      </c>
      <c r="T11" s="10" t="str">
        <f t="shared" si="3"/>
        <v/>
      </c>
      <c r="U11" s="10" t="str">
        <f t="shared" si="4"/>
        <v/>
      </c>
      <c r="V11" s="15"/>
    </row>
    <row r="12" spans="1:22" s="1" customFormat="1" ht="30" customHeight="1" x14ac:dyDescent="0.25">
      <c r="A12" s="75"/>
      <c r="B12" s="75"/>
      <c r="C12" s="75"/>
      <c r="D12" s="75"/>
      <c r="E12" s="75"/>
      <c r="F12" s="75"/>
      <c r="G12" s="38"/>
      <c r="H12" s="39"/>
      <c r="I12" s="40"/>
      <c r="J12" s="38"/>
      <c r="K12" s="41"/>
      <c r="L12" s="42" t="str">
        <f t="shared" si="0"/>
        <v/>
      </c>
      <c r="M12" s="74"/>
      <c r="N12" s="42" t="str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/>
      </c>
      <c r="O12" s="72" t="str">
        <f t="shared" si="5"/>
        <v/>
      </c>
      <c r="P12" s="72"/>
      <c r="Q12" s="43" t="str">
        <f t="shared" si="6"/>
        <v/>
      </c>
      <c r="R12" s="9" t="str">
        <f t="shared" si="1"/>
        <v/>
      </c>
      <c r="S12" s="10">
        <f t="shared" si="2"/>
        <v>0</v>
      </c>
      <c r="T12" s="10" t="str">
        <f t="shared" si="3"/>
        <v/>
      </c>
      <c r="U12" s="10" t="str">
        <f t="shared" si="4"/>
        <v/>
      </c>
      <c r="V12" s="15"/>
    </row>
    <row r="13" spans="1:22" s="1" customFormat="1" ht="30" customHeight="1" x14ac:dyDescent="0.25">
      <c r="A13" s="75"/>
      <c r="B13" s="75"/>
      <c r="C13" s="75"/>
      <c r="D13" s="75"/>
      <c r="E13" s="75"/>
      <c r="F13" s="75"/>
      <c r="G13" s="38"/>
      <c r="H13" s="39"/>
      <c r="I13" s="40"/>
      <c r="J13" s="38"/>
      <c r="K13" s="41"/>
      <c r="L13" s="42" t="str">
        <f>IF(I13="","",IF(AND(J13="",K13=""),I13,I13*K13+I13))</f>
        <v/>
      </c>
      <c r="M13" s="74"/>
      <c r="N13" s="42" t="str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/>
      </c>
      <c r="O13" s="72" t="str">
        <f t="shared" si="5"/>
        <v/>
      </c>
      <c r="P13" s="72"/>
      <c r="Q13" s="43" t="str">
        <f t="shared" si="6"/>
        <v/>
      </c>
      <c r="R13" s="9" t="str">
        <f t="shared" si="1"/>
        <v/>
      </c>
      <c r="S13" s="10">
        <f t="shared" si="2"/>
        <v>0</v>
      </c>
      <c r="T13" s="10" t="str">
        <f t="shared" si="3"/>
        <v/>
      </c>
      <c r="U13" s="10" t="str">
        <f t="shared" si="4"/>
        <v/>
      </c>
      <c r="V13" s="15"/>
    </row>
    <row r="14" spans="1:22" s="1" customFormat="1" ht="30" customHeight="1" x14ac:dyDescent="0.25">
      <c r="A14" s="75"/>
      <c r="B14" s="75"/>
      <c r="C14" s="75"/>
      <c r="D14" s="75"/>
      <c r="E14" s="75"/>
      <c r="F14" s="75"/>
      <c r="G14" s="38"/>
      <c r="H14" s="39"/>
      <c r="I14" s="40"/>
      <c r="J14" s="38"/>
      <c r="K14" s="41"/>
      <c r="L14" s="42" t="str">
        <f t="shared" ref="L14:L20" si="7">IF(I14="","",IF(AND(J14="",K14=""),I14,I14*K14+I14))</f>
        <v/>
      </c>
      <c r="M14" s="74"/>
      <c r="N14" s="42" t="str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/>
      </c>
      <c r="O14" s="72" t="str">
        <f t="shared" si="5"/>
        <v/>
      </c>
      <c r="P14" s="72"/>
      <c r="Q14" s="43" t="str">
        <f t="shared" si="6"/>
        <v/>
      </c>
      <c r="R14" s="9" t="str">
        <f t="shared" si="1"/>
        <v/>
      </c>
      <c r="S14" s="10">
        <f t="shared" si="2"/>
        <v>0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/>
      <c r="B15" s="75"/>
      <c r="C15" s="75"/>
      <c r="D15" s="75"/>
      <c r="E15" s="75"/>
      <c r="F15" s="75"/>
      <c r="G15" s="38"/>
      <c r="H15" s="39"/>
      <c r="I15" s="40"/>
      <c r="J15" s="38"/>
      <c r="K15" s="41"/>
      <c r="L15" s="42" t="str">
        <f t="shared" si="7"/>
        <v/>
      </c>
      <c r="M15" s="74"/>
      <c r="N15" s="42" t="str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/>
      </c>
      <c r="O15" s="72" t="str">
        <f t="shared" si="5"/>
        <v/>
      </c>
      <c r="P15" s="72"/>
      <c r="Q15" s="43" t="str">
        <f t="shared" si="6"/>
        <v/>
      </c>
      <c r="R15" s="9" t="str">
        <f t="shared" si="1"/>
        <v/>
      </c>
      <c r="S15" s="10">
        <f t="shared" si="2"/>
        <v>0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si="5"/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si="5"/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79" t="s">
        <v>7</v>
      </c>
      <c r="B21" s="79"/>
      <c r="C21" s="79"/>
      <c r="D21" s="79"/>
      <c r="E21" s="79"/>
      <c r="F21" s="79"/>
      <c r="G21" s="66"/>
      <c r="H21" s="66"/>
      <c r="I21" s="66"/>
      <c r="J21" s="66"/>
      <c r="K21" s="66"/>
      <c r="L21" s="66"/>
      <c r="M21" s="36"/>
      <c r="N21" s="79" t="s">
        <v>10</v>
      </c>
      <c r="O21" s="79"/>
      <c r="P21" s="79"/>
      <c r="Q21" s="44" t="str">
        <f>IF($R$21=0,"",$R$21)</f>
        <v/>
      </c>
      <c r="R21" s="35">
        <f>COUNT(R9:R20)</f>
        <v>0</v>
      </c>
      <c r="S21" s="14"/>
      <c r="T21" s="69">
        <f>SUM(T9:U20)</f>
        <v>0</v>
      </c>
      <c r="U21" s="70"/>
      <c r="V21" s="15"/>
    </row>
    <row r="22" spans="1:22" s="1" customFormat="1" ht="18.75" customHeight="1" x14ac:dyDescent="0.25">
      <c r="A22" s="76" t="s">
        <v>49</v>
      </c>
      <c r="B22" s="76"/>
      <c r="C22" s="76"/>
      <c r="D22" s="76"/>
      <c r="E22" s="76"/>
      <c r="F22" s="76"/>
      <c r="G22" s="66"/>
      <c r="H22" s="66"/>
      <c r="I22" s="66"/>
      <c r="J22" s="66"/>
      <c r="K22" s="66"/>
      <c r="L22" s="66"/>
      <c r="M22" s="15"/>
      <c r="N22" s="67"/>
      <c r="O22" s="67"/>
      <c r="P22" s="67"/>
      <c r="Q22" s="67"/>
      <c r="R22" s="15"/>
      <c r="S22" s="11"/>
      <c r="T22" s="11"/>
      <c r="U22" s="11"/>
      <c r="V22" s="15"/>
    </row>
    <row r="23" spans="1:22" s="1" customFormat="1" ht="18.75" customHeight="1" x14ac:dyDescent="0.25">
      <c r="A23" s="76"/>
      <c r="B23" s="76"/>
      <c r="C23" s="76"/>
      <c r="D23" s="76"/>
      <c r="E23" s="76"/>
      <c r="F23" s="76"/>
      <c r="G23" s="68" t="str">
        <f>IF(OR($L$9="",$R$21&gt;=3),"","Necessário justificar nos autos a determinação do preço estimado com base em menos de 3 (três) preços válidos (art. 6º, § 5º da IN SEGES/ME 65/2021)")</f>
        <v/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"/>
      <c r="S23" s="11"/>
      <c r="T23" s="11"/>
      <c r="U23" s="11"/>
      <c r="V23" s="15"/>
    </row>
    <row r="24" spans="1:22" s="1" customFormat="1" ht="18.75" customHeight="1" x14ac:dyDescent="0.25">
      <c r="A24" s="76"/>
      <c r="B24" s="76"/>
      <c r="C24" s="76"/>
      <c r="D24" s="76"/>
      <c r="E24" s="76"/>
      <c r="F24" s="76"/>
      <c r="G24" s="66"/>
      <c r="H24" s="66"/>
      <c r="I24" s="87"/>
      <c r="J24" s="87"/>
      <c r="K24" s="87"/>
      <c r="L24" s="87"/>
      <c r="M24" s="87"/>
      <c r="N24" s="87"/>
      <c r="O24" s="87"/>
      <c r="P24" s="87"/>
      <c r="Q24" s="87"/>
      <c r="R24" s="15"/>
      <c r="S24" s="11"/>
      <c r="T24" s="11"/>
      <c r="U24" s="11"/>
      <c r="V24" s="15"/>
    </row>
    <row r="25" spans="1:22" ht="18" customHeight="1" x14ac:dyDescent="0.2">
      <c r="A25" s="77" t="s">
        <v>44</v>
      </c>
      <c r="B25" s="77"/>
      <c r="C25" s="77"/>
      <c r="D25" s="77"/>
      <c r="E25" s="77"/>
      <c r="F25" s="45" t="str">
        <f>IF($R$21&lt;2,"",_xlfn.STDEV.S(R9:R20)/ROUND(AVERAGE(R9:R20),2))</f>
        <v/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77" t="s">
        <v>28</v>
      </c>
      <c r="B26" s="77"/>
      <c r="C26" s="77"/>
      <c r="D26" s="77"/>
      <c r="E26" s="77"/>
      <c r="F26" s="46" t="str">
        <f>IF($R$21=0,"",SMALL(R9:R20,1))</f>
        <v/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77" t="s">
        <v>29</v>
      </c>
      <c r="B27" s="77"/>
      <c r="C27" s="77"/>
      <c r="D27" s="77"/>
      <c r="E27" s="77"/>
      <c r="F27" s="46" t="str">
        <f>IF($F$25="","",ROUND(AVERAGE(R9:R20),2))</f>
        <v/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77" t="s">
        <v>30</v>
      </c>
      <c r="B28" s="77"/>
      <c r="C28" s="77"/>
      <c r="D28" s="77"/>
      <c r="E28" s="77"/>
      <c r="F28" s="46" t="str">
        <f>IF($F$25="","",ROUND(MEDIAN(R9:R20),2))</f>
        <v/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76" t="s">
        <v>25</v>
      </c>
      <c r="B29" s="76"/>
      <c r="C29" s="76"/>
      <c r="D29" s="76"/>
      <c r="E29" s="76"/>
      <c r="F29" s="7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78" t="s">
        <v>31</v>
      </c>
      <c r="B30" s="78"/>
      <c r="C30" s="78"/>
      <c r="D30" s="78"/>
      <c r="E30" s="78"/>
      <c r="F30" s="46" t="str">
        <f>IF($F$25&lt;=1%,$F$26,IF(OR($F$25&gt;25%,$T$21&lt;=0),$F$28,$F$27))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ykxtfuFxVTLyRUNvPwg9HihsSMZVw2L1y0Sy99PecG69VYy7GQEwhDZbKr5yZ7KpuMrxejXyp5QACumMJ6x8Rw==" saltValue="v6ojiom7GCtb+2SOZPq1tg==" spinCount="100000" sheet="1" objects="1" scenarios="1"/>
  <mergeCells count="59">
    <mergeCell ref="A33:Q33"/>
    <mergeCell ref="I25:Q25"/>
    <mergeCell ref="A26:E26"/>
    <mergeCell ref="J26:O26"/>
    <mergeCell ref="A27:E27"/>
    <mergeCell ref="J27:O27"/>
    <mergeCell ref="A28:E28"/>
    <mergeCell ref="J28:O28"/>
    <mergeCell ref="A29:F29"/>
    <mergeCell ref="G29:Q30"/>
    <mergeCell ref="A30:E30"/>
    <mergeCell ref="A31:Q31"/>
    <mergeCell ref="A32:Q32"/>
    <mergeCell ref="T21:U21"/>
    <mergeCell ref="A22:F24"/>
    <mergeCell ref="N22:Q22"/>
    <mergeCell ref="G23:Q23"/>
    <mergeCell ref="G24:H28"/>
    <mergeCell ref="I24:Q24"/>
    <mergeCell ref="A25:E25"/>
    <mergeCell ref="A20:F20"/>
    <mergeCell ref="O20:P20"/>
    <mergeCell ref="A21:F21"/>
    <mergeCell ref="G21:L22"/>
    <mergeCell ref="N21:P21"/>
    <mergeCell ref="A17:F17"/>
    <mergeCell ref="O17:P17"/>
    <mergeCell ref="A18:F18"/>
    <mergeCell ref="O18:P18"/>
    <mergeCell ref="A19:F19"/>
    <mergeCell ref="O19:P19"/>
    <mergeCell ref="O13:P13"/>
    <mergeCell ref="A15:F15"/>
    <mergeCell ref="O15:P15"/>
    <mergeCell ref="A16:F16"/>
    <mergeCell ref="O16:P16"/>
    <mergeCell ref="A14:F14"/>
    <mergeCell ref="O14:P14"/>
    <mergeCell ref="E6:Q6"/>
    <mergeCell ref="A7:Q7"/>
    <mergeCell ref="A8:F8"/>
    <mergeCell ref="O8:P8"/>
    <mergeCell ref="A9:F9"/>
    <mergeCell ref="M9:M20"/>
    <mergeCell ref="O9:P9"/>
    <mergeCell ref="A10:F10"/>
    <mergeCell ref="O10:P10"/>
    <mergeCell ref="A11:F11"/>
    <mergeCell ref="O11:P11"/>
    <mergeCell ref="A12:F12"/>
    <mergeCell ref="O12:P12"/>
    <mergeCell ref="A13:F13"/>
    <mergeCell ref="A1:Q1"/>
    <mergeCell ref="A2:Q2"/>
    <mergeCell ref="A3:Q3"/>
    <mergeCell ref="C4:Q4"/>
    <mergeCell ref="B5:I5"/>
    <mergeCell ref="L5:O5"/>
    <mergeCell ref="P5:Q5"/>
  </mergeCells>
  <conditionalFormatting sqref="G23">
    <cfRule type="containsText" dxfId="1126" priority="48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125" priority="49" operator="equal">
      <formula>"INEXEQUÍVEL"</formula>
    </cfRule>
    <cfRule type="cellIs" dxfId="1124" priority="50" operator="equal">
      <formula>"EXCESSIVAMENTE ELEVADO"</formula>
    </cfRule>
    <cfRule type="cellIs" dxfId="1123" priority="51" operator="equal">
      <formula>"VÁLIDO"</formula>
    </cfRule>
  </conditionalFormatting>
  <conditionalFormatting sqref="Q21">
    <cfRule type="iconSet" priority="43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76" priority="1">
      <formula>$G9="Base nacional de NFe, V"</formula>
    </cfRule>
    <cfRule type="expression" dxfId="75" priority="2">
      <formula>$G9="Fornecedor - art. 5º, IV"</formula>
    </cfRule>
    <cfRule type="expression" dxfId="74" priority="3">
      <formula>$G9="Sítio eletrônico - art. 5º, III"</formula>
    </cfRule>
    <cfRule type="expression" dxfId="73" priority="4">
      <formula>$G9="Sistemas oficiais de governo - art. 5º, I"</formula>
    </cfRule>
    <cfRule type="expression" dxfId="72" priority="5">
      <formula>$G9="Contratações similares - art. 5º, II"</formula>
    </cfRule>
    <cfRule type="expression" dxfId="71" priority="6">
      <formula>$G9="Mídia especializada - art. 5º, III"</formula>
    </cfRule>
    <cfRule type="expression" dxfId="70" priority="7">
      <formula>$G9="Tabela de referência - art. 5º, III"</formula>
    </cfRule>
  </conditionalFormatting>
  <dataValidations count="2">
    <dataValidation type="list" allowBlank="1" showInputMessage="1" showErrorMessage="1" sqref="J9:J20" xr:uid="{FF83D061-FA8F-4481-8257-7D1FB38FBFEC}">
      <formula1>"IGPM,IPCA,Outros,Não se aplica"</formula1>
    </dataValidation>
    <dataValidation type="list" allowBlank="1" showInputMessage="1" showErrorMessage="1" sqref="G9:G20" xr:uid="{DDB6B932-6DC5-4782-AA5B-F7C10DF0182D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A4637-1785-4D39-B4C5-1F0612B36DE4}">
  <dimension ref="A1:V33"/>
  <sheetViews>
    <sheetView showGridLines="0" zoomScaleNormal="100" zoomScaleSheetLayoutView="100" workbookViewId="0">
      <selection activeCell="A2" sqref="A2:Q2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3">
        <f>IF('Item 13'!B4="","",'Item 13'!B4+1)</f>
        <v>14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/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/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/>
      <c r="C6" s="59" t="s">
        <v>12</v>
      </c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2" t="s">
        <v>26</v>
      </c>
      <c r="S8" s="33" t="s">
        <v>32</v>
      </c>
      <c r="T8" s="33" t="s">
        <v>33</v>
      </c>
      <c r="U8" s="33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/>
      <c r="H9" s="39"/>
      <c r="I9" s="40"/>
      <c r="J9" s="38"/>
      <c r="K9" s="41"/>
      <c r="L9" s="42" t="str">
        <f t="shared" ref="L9:L12" si="0">IF(I9="","",IF(AND(J9="",K9=""),I9,I9*K9+I9))</f>
        <v/>
      </c>
      <c r="M9" s="74">
        <f>IF(SUM(L9:L20=0),"",COUNT(L9:L20))</f>
        <v>0</v>
      </c>
      <c r="N9" s="42" t="str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/>
      </c>
      <c r="O9" s="72" t="str">
        <f>IF(OR($M$9&lt;2,L9=""),"",(ROUNDDOWN(L9/N9,2)))</f>
        <v/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/>
      </c>
      <c r="R9" s="9" t="str">
        <f t="shared" ref="R9:R20" si="1">IF(Q9="","",IF(OR(Q9="INEXEQUÍVEL",Q9="EXCESSIVAMENTE ELEVADO"),"",L9))</f>
        <v/>
      </c>
      <c r="S9" s="10">
        <f t="shared" ref="S9:S20" si="2">IF(OR(G9="Compras.gov.br - art. 5º, I",G9="Contratos.gov.br - art. 5º, I",G9="Painel de Preços - art. 5º, I",G9="SIASGNet - art. 5º, I",G9=""),0,1)</f>
        <v>0</v>
      </c>
      <c r="T9" s="10" t="str">
        <f t="shared" ref="T9:T20" si="3">IF(G9="","",IF(AND(S9=0,Q9="Válido"),0,""))</f>
        <v/>
      </c>
      <c r="U9" s="10" t="str">
        <f t="shared" ref="U9:U20" si="4">IF(G9="","",IF(AND(S9=1,Q9="Válido"),1,""))</f>
        <v/>
      </c>
      <c r="V9" s="15"/>
    </row>
    <row r="10" spans="1:22" s="1" customFormat="1" ht="30" customHeight="1" x14ac:dyDescent="0.25">
      <c r="A10" s="75"/>
      <c r="B10" s="75"/>
      <c r="C10" s="75"/>
      <c r="D10" s="75"/>
      <c r="E10" s="75"/>
      <c r="F10" s="75"/>
      <c r="G10" s="38"/>
      <c r="H10" s="39"/>
      <c r="I10" s="40"/>
      <c r="J10" s="38"/>
      <c r="K10" s="41"/>
      <c r="L10" s="42" t="str">
        <f t="shared" si="0"/>
        <v/>
      </c>
      <c r="M10" s="74"/>
      <c r="N10" s="42" t="str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/>
      </c>
      <c r="O10" s="72" t="str">
        <f t="shared" ref="O10:O20" si="5">IF(OR($M$9&lt;2,L10=""),"",(ROUNDDOWN(L10/N10,2)))</f>
        <v/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/>
      </c>
      <c r="R10" s="9" t="str">
        <f t="shared" si="1"/>
        <v/>
      </c>
      <c r="S10" s="10">
        <f t="shared" si="2"/>
        <v>0</v>
      </c>
      <c r="T10" s="10" t="str">
        <f t="shared" si="3"/>
        <v/>
      </c>
      <c r="U10" s="10" t="str">
        <f t="shared" si="4"/>
        <v/>
      </c>
      <c r="V10" s="15"/>
    </row>
    <row r="11" spans="1:22" s="1" customFormat="1" ht="30" customHeight="1" x14ac:dyDescent="0.25">
      <c r="A11" s="75"/>
      <c r="B11" s="75"/>
      <c r="C11" s="75"/>
      <c r="D11" s="75"/>
      <c r="E11" s="75"/>
      <c r="F11" s="75"/>
      <c r="G11" s="38"/>
      <c r="H11" s="39"/>
      <c r="I11" s="40"/>
      <c r="J11" s="38"/>
      <c r="K11" s="41"/>
      <c r="L11" s="42" t="str">
        <f t="shared" si="0"/>
        <v/>
      </c>
      <c r="M11" s="74"/>
      <c r="N11" s="42" t="str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/>
      </c>
      <c r="O11" s="72" t="str">
        <f t="shared" si="5"/>
        <v/>
      </c>
      <c r="P11" s="72"/>
      <c r="Q11" s="43" t="str">
        <f t="shared" si="6"/>
        <v/>
      </c>
      <c r="R11" s="9" t="str">
        <f t="shared" si="1"/>
        <v/>
      </c>
      <c r="S11" s="10">
        <f t="shared" si="2"/>
        <v>0</v>
      </c>
      <c r="T11" s="10" t="str">
        <f t="shared" si="3"/>
        <v/>
      </c>
      <c r="U11" s="10" t="str">
        <f t="shared" si="4"/>
        <v/>
      </c>
      <c r="V11" s="15"/>
    </row>
    <row r="12" spans="1:22" s="1" customFormat="1" ht="30" customHeight="1" x14ac:dyDescent="0.25">
      <c r="A12" s="75"/>
      <c r="B12" s="75"/>
      <c r="C12" s="75"/>
      <c r="D12" s="75"/>
      <c r="E12" s="75"/>
      <c r="F12" s="75"/>
      <c r="G12" s="38"/>
      <c r="H12" s="39"/>
      <c r="I12" s="40"/>
      <c r="J12" s="38"/>
      <c r="K12" s="41"/>
      <c r="L12" s="42" t="str">
        <f t="shared" si="0"/>
        <v/>
      </c>
      <c r="M12" s="74"/>
      <c r="N12" s="42" t="str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/>
      </c>
      <c r="O12" s="72" t="str">
        <f t="shared" si="5"/>
        <v/>
      </c>
      <c r="P12" s="72"/>
      <c r="Q12" s="43" t="str">
        <f t="shared" si="6"/>
        <v/>
      </c>
      <c r="R12" s="9" t="str">
        <f t="shared" si="1"/>
        <v/>
      </c>
      <c r="S12" s="10">
        <f t="shared" si="2"/>
        <v>0</v>
      </c>
      <c r="T12" s="10" t="str">
        <f t="shared" si="3"/>
        <v/>
      </c>
      <c r="U12" s="10" t="str">
        <f t="shared" si="4"/>
        <v/>
      </c>
      <c r="V12" s="15"/>
    </row>
    <row r="13" spans="1:22" s="1" customFormat="1" ht="30" customHeight="1" x14ac:dyDescent="0.25">
      <c r="A13" s="75"/>
      <c r="B13" s="75"/>
      <c r="C13" s="75"/>
      <c r="D13" s="75"/>
      <c r="E13" s="75"/>
      <c r="F13" s="75"/>
      <c r="G13" s="38"/>
      <c r="H13" s="39"/>
      <c r="I13" s="40"/>
      <c r="J13" s="38"/>
      <c r="K13" s="41"/>
      <c r="L13" s="42" t="str">
        <f>IF(I13="","",IF(AND(J13="",K13=""),I13,I13*K13+I13))</f>
        <v/>
      </c>
      <c r="M13" s="74"/>
      <c r="N13" s="42" t="str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/>
      </c>
      <c r="O13" s="72" t="str">
        <f t="shared" si="5"/>
        <v/>
      </c>
      <c r="P13" s="72"/>
      <c r="Q13" s="43" t="str">
        <f t="shared" si="6"/>
        <v/>
      </c>
      <c r="R13" s="9" t="str">
        <f t="shared" si="1"/>
        <v/>
      </c>
      <c r="S13" s="10">
        <f t="shared" si="2"/>
        <v>0</v>
      </c>
      <c r="T13" s="10" t="str">
        <f t="shared" si="3"/>
        <v/>
      </c>
      <c r="U13" s="10" t="str">
        <f t="shared" si="4"/>
        <v/>
      </c>
      <c r="V13" s="15"/>
    </row>
    <row r="14" spans="1:22" s="1" customFormat="1" ht="30" customHeight="1" x14ac:dyDescent="0.25">
      <c r="A14" s="75"/>
      <c r="B14" s="75"/>
      <c r="C14" s="75"/>
      <c r="D14" s="75"/>
      <c r="E14" s="75"/>
      <c r="F14" s="75"/>
      <c r="G14" s="38"/>
      <c r="H14" s="39"/>
      <c r="I14" s="40"/>
      <c r="J14" s="38"/>
      <c r="K14" s="41"/>
      <c r="L14" s="42" t="str">
        <f t="shared" ref="L14:L20" si="7">IF(I14="","",IF(AND(J14="",K14=""),I14,I14*K14+I14))</f>
        <v/>
      </c>
      <c r="M14" s="74"/>
      <c r="N14" s="42" t="str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/>
      </c>
      <c r="O14" s="72" t="str">
        <f t="shared" si="5"/>
        <v/>
      </c>
      <c r="P14" s="72"/>
      <c r="Q14" s="43" t="str">
        <f t="shared" si="6"/>
        <v/>
      </c>
      <c r="R14" s="9" t="str">
        <f t="shared" si="1"/>
        <v/>
      </c>
      <c r="S14" s="10">
        <f t="shared" si="2"/>
        <v>0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/>
      <c r="B15" s="75"/>
      <c r="C15" s="75"/>
      <c r="D15" s="75"/>
      <c r="E15" s="75"/>
      <c r="F15" s="75"/>
      <c r="G15" s="38"/>
      <c r="H15" s="39"/>
      <c r="I15" s="40"/>
      <c r="J15" s="38"/>
      <c r="K15" s="41"/>
      <c r="L15" s="42" t="str">
        <f t="shared" si="7"/>
        <v/>
      </c>
      <c r="M15" s="74"/>
      <c r="N15" s="42" t="str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/>
      </c>
      <c r="O15" s="72" t="str">
        <f t="shared" si="5"/>
        <v/>
      </c>
      <c r="P15" s="72"/>
      <c r="Q15" s="43" t="str">
        <f t="shared" si="6"/>
        <v/>
      </c>
      <c r="R15" s="9" t="str">
        <f t="shared" si="1"/>
        <v/>
      </c>
      <c r="S15" s="10">
        <f t="shared" si="2"/>
        <v>0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si="5"/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si="5"/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79" t="s">
        <v>7</v>
      </c>
      <c r="B21" s="79"/>
      <c r="C21" s="79"/>
      <c r="D21" s="79"/>
      <c r="E21" s="79"/>
      <c r="F21" s="79"/>
      <c r="G21" s="66"/>
      <c r="H21" s="66"/>
      <c r="I21" s="66"/>
      <c r="J21" s="66"/>
      <c r="K21" s="66"/>
      <c r="L21" s="66"/>
      <c r="M21" s="36"/>
      <c r="N21" s="79" t="s">
        <v>10</v>
      </c>
      <c r="O21" s="79"/>
      <c r="P21" s="79"/>
      <c r="Q21" s="44" t="str">
        <f>IF($R$21=0,"",$R$21)</f>
        <v/>
      </c>
      <c r="R21" s="35">
        <f>COUNT(R9:R20)</f>
        <v>0</v>
      </c>
      <c r="S21" s="14"/>
      <c r="T21" s="69">
        <f>SUM(T9:U20)</f>
        <v>0</v>
      </c>
      <c r="U21" s="70"/>
      <c r="V21" s="15"/>
    </row>
    <row r="22" spans="1:22" s="1" customFormat="1" ht="18.75" customHeight="1" x14ac:dyDescent="0.25">
      <c r="A22" s="76" t="s">
        <v>49</v>
      </c>
      <c r="B22" s="76"/>
      <c r="C22" s="76"/>
      <c r="D22" s="76"/>
      <c r="E22" s="76"/>
      <c r="F22" s="76"/>
      <c r="G22" s="66"/>
      <c r="H22" s="66"/>
      <c r="I22" s="66"/>
      <c r="J22" s="66"/>
      <c r="K22" s="66"/>
      <c r="L22" s="66"/>
      <c r="M22" s="15"/>
      <c r="N22" s="67"/>
      <c r="O22" s="67"/>
      <c r="P22" s="67"/>
      <c r="Q22" s="67"/>
      <c r="R22" s="15"/>
      <c r="S22" s="11"/>
      <c r="T22" s="11"/>
      <c r="U22" s="11"/>
      <c r="V22" s="15"/>
    </row>
    <row r="23" spans="1:22" s="1" customFormat="1" ht="18.75" customHeight="1" x14ac:dyDescent="0.25">
      <c r="A23" s="76"/>
      <c r="B23" s="76"/>
      <c r="C23" s="76"/>
      <c r="D23" s="76"/>
      <c r="E23" s="76"/>
      <c r="F23" s="76"/>
      <c r="G23" s="68" t="str">
        <f>IF(OR($L$9="",$R$21&gt;=3),"","Necessário justificar nos autos a determinação do preço estimado com base em menos de 3 (três) preços válidos (art. 6º, § 5º da IN SEGES/ME 65/2021)")</f>
        <v/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"/>
      <c r="S23" s="11"/>
      <c r="T23" s="11"/>
      <c r="U23" s="11"/>
      <c r="V23" s="15"/>
    </row>
    <row r="24" spans="1:22" s="1" customFormat="1" ht="18.75" customHeight="1" x14ac:dyDescent="0.25">
      <c r="A24" s="76"/>
      <c r="B24" s="76"/>
      <c r="C24" s="76"/>
      <c r="D24" s="76"/>
      <c r="E24" s="76"/>
      <c r="F24" s="76"/>
      <c r="G24" s="66"/>
      <c r="H24" s="66"/>
      <c r="I24" s="87"/>
      <c r="J24" s="87"/>
      <c r="K24" s="87"/>
      <c r="L24" s="87"/>
      <c r="M24" s="87"/>
      <c r="N24" s="87"/>
      <c r="O24" s="87"/>
      <c r="P24" s="87"/>
      <c r="Q24" s="87"/>
      <c r="R24" s="15"/>
      <c r="S24" s="11"/>
      <c r="T24" s="11"/>
      <c r="U24" s="11"/>
      <c r="V24" s="15"/>
    </row>
    <row r="25" spans="1:22" ht="18" customHeight="1" x14ac:dyDescent="0.2">
      <c r="A25" s="77" t="s">
        <v>44</v>
      </c>
      <c r="B25" s="77"/>
      <c r="C25" s="77"/>
      <c r="D25" s="77"/>
      <c r="E25" s="77"/>
      <c r="F25" s="45" t="str">
        <f>IF($R$21&lt;2,"",_xlfn.STDEV.S(R9:R20)/ROUND(AVERAGE(R9:R20),2))</f>
        <v/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77" t="s">
        <v>28</v>
      </c>
      <c r="B26" s="77"/>
      <c r="C26" s="77"/>
      <c r="D26" s="77"/>
      <c r="E26" s="77"/>
      <c r="F26" s="46" t="str">
        <f>IF($R$21=0,"",SMALL(R9:R20,1))</f>
        <v/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77" t="s">
        <v>29</v>
      </c>
      <c r="B27" s="77"/>
      <c r="C27" s="77"/>
      <c r="D27" s="77"/>
      <c r="E27" s="77"/>
      <c r="F27" s="46" t="str">
        <f>IF($F$25="","",ROUND(AVERAGE(R9:R20),2))</f>
        <v/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77" t="s">
        <v>30</v>
      </c>
      <c r="B28" s="77"/>
      <c r="C28" s="77"/>
      <c r="D28" s="77"/>
      <c r="E28" s="77"/>
      <c r="F28" s="46" t="str">
        <f>IF($F$25="","",ROUND(MEDIAN(R9:R20),2))</f>
        <v/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76" t="s">
        <v>25</v>
      </c>
      <c r="B29" s="76"/>
      <c r="C29" s="76"/>
      <c r="D29" s="76"/>
      <c r="E29" s="76"/>
      <c r="F29" s="7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78" t="s">
        <v>31</v>
      </c>
      <c r="B30" s="78"/>
      <c r="C30" s="78"/>
      <c r="D30" s="78"/>
      <c r="E30" s="78"/>
      <c r="F30" s="46" t="str">
        <f>IF($F$25&lt;=1%,$F$26,IF(OR($F$25&gt;25%,$T$21&lt;=0),$F$28,$F$27))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D1tvHAVpaP0HaB6oElmMTYgJyb1ZIzQDb2Xlf1hP2/JoaKK/ADwML3eA+/4QSJOjASuyjFTDEbD/KlV8QL+obA==" saltValue="pHTq593KOiJOJ6jY5Tm+SQ==" spinCount="100000" sheet="1" objects="1" scenarios="1"/>
  <mergeCells count="59">
    <mergeCell ref="A33:Q33"/>
    <mergeCell ref="I25:Q25"/>
    <mergeCell ref="A26:E26"/>
    <mergeCell ref="J26:O26"/>
    <mergeCell ref="A27:E27"/>
    <mergeCell ref="J27:O27"/>
    <mergeCell ref="A28:E28"/>
    <mergeCell ref="J28:O28"/>
    <mergeCell ref="A29:F29"/>
    <mergeCell ref="G29:Q30"/>
    <mergeCell ref="A30:E30"/>
    <mergeCell ref="A31:Q31"/>
    <mergeCell ref="A32:Q32"/>
    <mergeCell ref="T21:U21"/>
    <mergeCell ref="A22:F24"/>
    <mergeCell ref="N22:Q22"/>
    <mergeCell ref="G23:Q23"/>
    <mergeCell ref="G24:H28"/>
    <mergeCell ref="I24:Q24"/>
    <mergeCell ref="A25:E25"/>
    <mergeCell ref="A20:F20"/>
    <mergeCell ref="O20:P20"/>
    <mergeCell ref="A21:F21"/>
    <mergeCell ref="G21:L22"/>
    <mergeCell ref="N21:P21"/>
    <mergeCell ref="A17:F17"/>
    <mergeCell ref="O17:P17"/>
    <mergeCell ref="A18:F18"/>
    <mergeCell ref="O18:P18"/>
    <mergeCell ref="A19:F19"/>
    <mergeCell ref="O19:P19"/>
    <mergeCell ref="O13:P13"/>
    <mergeCell ref="A15:F15"/>
    <mergeCell ref="O15:P15"/>
    <mergeCell ref="A16:F16"/>
    <mergeCell ref="O16:P16"/>
    <mergeCell ref="A14:F14"/>
    <mergeCell ref="O14:P14"/>
    <mergeCell ref="E6:Q6"/>
    <mergeCell ref="A7:Q7"/>
    <mergeCell ref="A8:F8"/>
    <mergeCell ref="O8:P8"/>
    <mergeCell ref="A9:F9"/>
    <mergeCell ref="M9:M20"/>
    <mergeCell ref="O9:P9"/>
    <mergeCell ref="A10:F10"/>
    <mergeCell ref="O10:P10"/>
    <mergeCell ref="A11:F11"/>
    <mergeCell ref="O11:P11"/>
    <mergeCell ref="A12:F12"/>
    <mergeCell ref="O12:P12"/>
    <mergeCell ref="A13:F13"/>
    <mergeCell ref="A1:Q1"/>
    <mergeCell ref="A2:Q2"/>
    <mergeCell ref="A3:Q3"/>
    <mergeCell ref="C4:Q4"/>
    <mergeCell ref="B5:I5"/>
    <mergeCell ref="L5:O5"/>
    <mergeCell ref="P5:Q5"/>
  </mergeCells>
  <conditionalFormatting sqref="G23">
    <cfRule type="containsText" dxfId="1118" priority="48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117" priority="49" operator="equal">
      <formula>"INEXEQUÍVEL"</formula>
    </cfRule>
    <cfRule type="cellIs" dxfId="1116" priority="50" operator="equal">
      <formula>"EXCESSIVAMENTE ELEVADO"</formula>
    </cfRule>
    <cfRule type="cellIs" dxfId="1115" priority="51" operator="equal">
      <formula>"VÁLIDO"</formula>
    </cfRule>
  </conditionalFormatting>
  <conditionalFormatting sqref="Q21">
    <cfRule type="iconSet" priority="43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83" priority="1">
      <formula>$G9="Base nacional de NFe, V"</formula>
    </cfRule>
    <cfRule type="expression" dxfId="82" priority="2">
      <formula>$G9="Fornecedor - art. 5º, IV"</formula>
    </cfRule>
    <cfRule type="expression" dxfId="81" priority="3">
      <formula>$G9="Sítio eletrônico - art. 5º, III"</formula>
    </cfRule>
    <cfRule type="expression" dxfId="80" priority="4">
      <formula>$G9="Sistemas oficiais de governo - art. 5º, I"</formula>
    </cfRule>
    <cfRule type="expression" dxfId="79" priority="5">
      <formula>$G9="Contratações similares - art. 5º, II"</formula>
    </cfRule>
    <cfRule type="expression" dxfId="78" priority="6">
      <formula>$G9="Mídia especializada - art. 5º, III"</formula>
    </cfRule>
    <cfRule type="expression" dxfId="77" priority="7">
      <formula>$G9="Tabela de referência - art. 5º, III"</formula>
    </cfRule>
  </conditionalFormatting>
  <dataValidations count="2">
    <dataValidation type="list" allowBlank="1" showInputMessage="1" showErrorMessage="1" sqref="J9:J20" xr:uid="{4ED8E899-3045-4AAF-A81F-25AB9CF6C3AA}">
      <formula1>"IGPM,IPCA,Outros,Não se aplica"</formula1>
    </dataValidation>
    <dataValidation type="list" allowBlank="1" showInputMessage="1" showErrorMessage="1" sqref="G9:G20" xr:uid="{857FE944-109F-4153-901B-DD9DE2D1509A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5A480-39A7-482A-8898-E3362F22C1BC}">
  <dimension ref="A1:V33"/>
  <sheetViews>
    <sheetView showGridLines="0" zoomScaleNormal="100" zoomScaleSheetLayoutView="100" workbookViewId="0">
      <selection activeCell="A2" sqref="A2:Q2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3">
        <f>IF('Item 14'!B4="","",'Item 14'!B4+1)</f>
        <v>15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/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/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/>
      <c r="C6" s="59" t="s">
        <v>12</v>
      </c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2" t="s">
        <v>26</v>
      </c>
      <c r="S8" s="33" t="s">
        <v>32</v>
      </c>
      <c r="T8" s="33" t="s">
        <v>33</v>
      </c>
      <c r="U8" s="33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/>
      <c r="H9" s="39"/>
      <c r="I9" s="40"/>
      <c r="J9" s="38"/>
      <c r="K9" s="41"/>
      <c r="L9" s="42" t="str">
        <f t="shared" ref="L9:L12" si="0">IF(I9="","",IF(AND(J9="",K9=""),I9,I9*K9+I9))</f>
        <v/>
      </c>
      <c r="M9" s="74">
        <f>IF(SUM(L9:L20=0),"",COUNT(L9:L20))</f>
        <v>0</v>
      </c>
      <c r="N9" s="42" t="str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/>
      </c>
      <c r="O9" s="72" t="str">
        <f>IF(OR($M$9&lt;2,L9=""),"",(ROUNDDOWN(L9/N9,2)))</f>
        <v/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/>
      </c>
      <c r="R9" s="9" t="str">
        <f t="shared" ref="R9:R20" si="1">IF(Q9="","",IF(OR(Q9="INEXEQUÍVEL",Q9="EXCESSIVAMENTE ELEVADO"),"",L9))</f>
        <v/>
      </c>
      <c r="S9" s="10">
        <f t="shared" ref="S9:S20" si="2">IF(OR(G9="Compras.gov.br - art. 5º, I",G9="Contratos.gov.br - art. 5º, I",G9="Painel de Preços - art. 5º, I",G9="SIASGNet - art. 5º, I",G9=""),0,1)</f>
        <v>0</v>
      </c>
      <c r="T9" s="10" t="str">
        <f t="shared" ref="T9:T20" si="3">IF(G9="","",IF(AND(S9=0,Q9="Válido"),0,""))</f>
        <v/>
      </c>
      <c r="U9" s="10" t="str">
        <f t="shared" ref="U9:U20" si="4">IF(G9="","",IF(AND(S9=1,Q9="Válido"),1,""))</f>
        <v/>
      </c>
      <c r="V9" s="15"/>
    </row>
    <row r="10" spans="1:22" s="1" customFormat="1" ht="30" customHeight="1" x14ac:dyDescent="0.25">
      <c r="A10" s="75"/>
      <c r="B10" s="75"/>
      <c r="C10" s="75"/>
      <c r="D10" s="75"/>
      <c r="E10" s="75"/>
      <c r="F10" s="75"/>
      <c r="G10" s="38"/>
      <c r="H10" s="39"/>
      <c r="I10" s="40"/>
      <c r="J10" s="38"/>
      <c r="K10" s="41"/>
      <c r="L10" s="42" t="str">
        <f t="shared" si="0"/>
        <v/>
      </c>
      <c r="M10" s="74"/>
      <c r="N10" s="42" t="str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/>
      </c>
      <c r="O10" s="72" t="str">
        <f t="shared" ref="O10:O20" si="5">IF(OR($M$9&lt;2,L10=""),"",(ROUNDDOWN(L10/N10,2)))</f>
        <v/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/>
      </c>
      <c r="R10" s="9" t="str">
        <f t="shared" si="1"/>
        <v/>
      </c>
      <c r="S10" s="10">
        <f t="shared" si="2"/>
        <v>0</v>
      </c>
      <c r="T10" s="10" t="str">
        <f t="shared" si="3"/>
        <v/>
      </c>
      <c r="U10" s="10" t="str">
        <f t="shared" si="4"/>
        <v/>
      </c>
      <c r="V10" s="15"/>
    </row>
    <row r="11" spans="1:22" s="1" customFormat="1" ht="30" customHeight="1" x14ac:dyDescent="0.25">
      <c r="A11" s="75"/>
      <c r="B11" s="75"/>
      <c r="C11" s="75"/>
      <c r="D11" s="75"/>
      <c r="E11" s="75"/>
      <c r="F11" s="75"/>
      <c r="G11" s="38"/>
      <c r="H11" s="39"/>
      <c r="I11" s="40"/>
      <c r="J11" s="38"/>
      <c r="K11" s="41"/>
      <c r="L11" s="42" t="str">
        <f t="shared" si="0"/>
        <v/>
      </c>
      <c r="M11" s="74"/>
      <c r="N11" s="42" t="str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/>
      </c>
      <c r="O11" s="72" t="str">
        <f t="shared" si="5"/>
        <v/>
      </c>
      <c r="P11" s="72"/>
      <c r="Q11" s="43" t="str">
        <f t="shared" si="6"/>
        <v/>
      </c>
      <c r="R11" s="9" t="str">
        <f t="shared" si="1"/>
        <v/>
      </c>
      <c r="S11" s="10">
        <f t="shared" si="2"/>
        <v>0</v>
      </c>
      <c r="T11" s="10" t="str">
        <f t="shared" si="3"/>
        <v/>
      </c>
      <c r="U11" s="10" t="str">
        <f t="shared" si="4"/>
        <v/>
      </c>
      <c r="V11" s="15"/>
    </row>
    <row r="12" spans="1:22" s="1" customFormat="1" ht="30" customHeight="1" x14ac:dyDescent="0.25">
      <c r="A12" s="75"/>
      <c r="B12" s="75"/>
      <c r="C12" s="75"/>
      <c r="D12" s="75"/>
      <c r="E12" s="75"/>
      <c r="F12" s="75"/>
      <c r="G12" s="38"/>
      <c r="H12" s="39"/>
      <c r="I12" s="40"/>
      <c r="J12" s="38"/>
      <c r="K12" s="41"/>
      <c r="L12" s="42" t="str">
        <f t="shared" si="0"/>
        <v/>
      </c>
      <c r="M12" s="74"/>
      <c r="N12" s="42" t="str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/>
      </c>
      <c r="O12" s="72" t="str">
        <f t="shared" si="5"/>
        <v/>
      </c>
      <c r="P12" s="72"/>
      <c r="Q12" s="43" t="str">
        <f t="shared" si="6"/>
        <v/>
      </c>
      <c r="R12" s="9" t="str">
        <f t="shared" si="1"/>
        <v/>
      </c>
      <c r="S12" s="10">
        <f t="shared" si="2"/>
        <v>0</v>
      </c>
      <c r="T12" s="10" t="str">
        <f t="shared" si="3"/>
        <v/>
      </c>
      <c r="U12" s="10" t="str">
        <f t="shared" si="4"/>
        <v/>
      </c>
      <c r="V12" s="15"/>
    </row>
    <row r="13" spans="1:22" s="1" customFormat="1" ht="30" customHeight="1" x14ac:dyDescent="0.25">
      <c r="A13" s="75"/>
      <c r="B13" s="75"/>
      <c r="C13" s="75"/>
      <c r="D13" s="75"/>
      <c r="E13" s="75"/>
      <c r="F13" s="75"/>
      <c r="G13" s="38"/>
      <c r="H13" s="39"/>
      <c r="I13" s="40"/>
      <c r="J13" s="38"/>
      <c r="K13" s="41"/>
      <c r="L13" s="42" t="str">
        <f>IF(I13="","",IF(AND(J13="",K13=""),I13,I13*K13+I13))</f>
        <v/>
      </c>
      <c r="M13" s="74"/>
      <c r="N13" s="42" t="str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/>
      </c>
      <c r="O13" s="72" t="str">
        <f t="shared" si="5"/>
        <v/>
      </c>
      <c r="P13" s="72"/>
      <c r="Q13" s="43" t="str">
        <f t="shared" si="6"/>
        <v/>
      </c>
      <c r="R13" s="9" t="str">
        <f t="shared" si="1"/>
        <v/>
      </c>
      <c r="S13" s="10">
        <f t="shared" si="2"/>
        <v>0</v>
      </c>
      <c r="T13" s="10" t="str">
        <f t="shared" si="3"/>
        <v/>
      </c>
      <c r="U13" s="10" t="str">
        <f t="shared" si="4"/>
        <v/>
      </c>
      <c r="V13" s="15"/>
    </row>
    <row r="14" spans="1:22" s="1" customFormat="1" ht="30" customHeight="1" x14ac:dyDescent="0.25">
      <c r="A14" s="75"/>
      <c r="B14" s="75"/>
      <c r="C14" s="75"/>
      <c r="D14" s="75"/>
      <c r="E14" s="75"/>
      <c r="F14" s="75"/>
      <c r="G14" s="38"/>
      <c r="H14" s="39"/>
      <c r="I14" s="40"/>
      <c r="J14" s="38"/>
      <c r="K14" s="41"/>
      <c r="L14" s="42" t="str">
        <f t="shared" ref="L14:L20" si="7">IF(I14="","",IF(AND(J14="",K14=""),I14,I14*K14+I14))</f>
        <v/>
      </c>
      <c r="M14" s="74"/>
      <c r="N14" s="42" t="str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/>
      </c>
      <c r="O14" s="72" t="str">
        <f t="shared" si="5"/>
        <v/>
      </c>
      <c r="P14" s="72"/>
      <c r="Q14" s="43" t="str">
        <f t="shared" si="6"/>
        <v/>
      </c>
      <c r="R14" s="9" t="str">
        <f t="shared" si="1"/>
        <v/>
      </c>
      <c r="S14" s="10">
        <f t="shared" si="2"/>
        <v>0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/>
      <c r="B15" s="75"/>
      <c r="C15" s="75"/>
      <c r="D15" s="75"/>
      <c r="E15" s="75"/>
      <c r="F15" s="75"/>
      <c r="G15" s="38"/>
      <c r="H15" s="39"/>
      <c r="I15" s="40"/>
      <c r="J15" s="38"/>
      <c r="K15" s="41"/>
      <c r="L15" s="42" t="str">
        <f t="shared" si="7"/>
        <v/>
      </c>
      <c r="M15" s="74"/>
      <c r="N15" s="42" t="str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/>
      </c>
      <c r="O15" s="72" t="str">
        <f t="shared" si="5"/>
        <v/>
      </c>
      <c r="P15" s="72"/>
      <c r="Q15" s="43" t="str">
        <f t="shared" si="6"/>
        <v/>
      </c>
      <c r="R15" s="9" t="str">
        <f t="shared" si="1"/>
        <v/>
      </c>
      <c r="S15" s="10">
        <f t="shared" si="2"/>
        <v>0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si="5"/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si="5"/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79" t="s">
        <v>7</v>
      </c>
      <c r="B21" s="79"/>
      <c r="C21" s="79"/>
      <c r="D21" s="79"/>
      <c r="E21" s="79"/>
      <c r="F21" s="79"/>
      <c r="G21" s="66"/>
      <c r="H21" s="66"/>
      <c r="I21" s="66"/>
      <c r="J21" s="66"/>
      <c r="K21" s="66"/>
      <c r="L21" s="66"/>
      <c r="M21" s="36"/>
      <c r="N21" s="79" t="s">
        <v>10</v>
      </c>
      <c r="O21" s="79"/>
      <c r="P21" s="79"/>
      <c r="Q21" s="44" t="str">
        <f>IF($R$21=0,"",$R$21)</f>
        <v/>
      </c>
      <c r="R21" s="35">
        <f>COUNT(R9:R20)</f>
        <v>0</v>
      </c>
      <c r="S21" s="14"/>
      <c r="T21" s="69">
        <f>SUM(T9:U20)</f>
        <v>0</v>
      </c>
      <c r="U21" s="70"/>
      <c r="V21" s="15"/>
    </row>
    <row r="22" spans="1:22" s="1" customFormat="1" ht="18.75" customHeight="1" x14ac:dyDescent="0.25">
      <c r="A22" s="76" t="s">
        <v>49</v>
      </c>
      <c r="B22" s="76"/>
      <c r="C22" s="76"/>
      <c r="D22" s="76"/>
      <c r="E22" s="76"/>
      <c r="F22" s="76"/>
      <c r="G22" s="66"/>
      <c r="H22" s="66"/>
      <c r="I22" s="66"/>
      <c r="J22" s="66"/>
      <c r="K22" s="66"/>
      <c r="L22" s="66"/>
      <c r="M22" s="15"/>
      <c r="N22" s="67"/>
      <c r="O22" s="67"/>
      <c r="P22" s="67"/>
      <c r="Q22" s="67"/>
      <c r="R22" s="15"/>
      <c r="S22" s="11"/>
      <c r="T22" s="11"/>
      <c r="U22" s="11"/>
      <c r="V22" s="15"/>
    </row>
    <row r="23" spans="1:22" s="1" customFormat="1" ht="18.75" customHeight="1" x14ac:dyDescent="0.25">
      <c r="A23" s="76"/>
      <c r="B23" s="76"/>
      <c r="C23" s="76"/>
      <c r="D23" s="76"/>
      <c r="E23" s="76"/>
      <c r="F23" s="76"/>
      <c r="G23" s="68" t="str">
        <f>IF(OR($L$9="",$R$21&gt;=3),"","Necessário justificar nos autos a determinação do preço estimado com base em menos de 3 (três) preços válidos (art. 6º, § 5º da IN SEGES/ME 65/2021)")</f>
        <v/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"/>
      <c r="S23" s="11"/>
      <c r="T23" s="11"/>
      <c r="U23" s="11"/>
      <c r="V23" s="15"/>
    </row>
    <row r="24" spans="1:22" s="1" customFormat="1" ht="18.75" customHeight="1" x14ac:dyDescent="0.25">
      <c r="A24" s="76"/>
      <c r="B24" s="76"/>
      <c r="C24" s="76"/>
      <c r="D24" s="76"/>
      <c r="E24" s="76"/>
      <c r="F24" s="76"/>
      <c r="G24" s="66"/>
      <c r="H24" s="66"/>
      <c r="I24" s="87"/>
      <c r="J24" s="87"/>
      <c r="K24" s="87"/>
      <c r="L24" s="87"/>
      <c r="M24" s="87"/>
      <c r="N24" s="87"/>
      <c r="O24" s="87"/>
      <c r="P24" s="87"/>
      <c r="Q24" s="87"/>
      <c r="R24" s="15"/>
      <c r="S24" s="11"/>
      <c r="T24" s="11"/>
      <c r="U24" s="11"/>
      <c r="V24" s="15"/>
    </row>
    <row r="25" spans="1:22" ht="18" customHeight="1" x14ac:dyDescent="0.2">
      <c r="A25" s="77" t="s">
        <v>44</v>
      </c>
      <c r="B25" s="77"/>
      <c r="C25" s="77"/>
      <c r="D25" s="77"/>
      <c r="E25" s="77"/>
      <c r="F25" s="45" t="str">
        <f>IF($R$21&lt;2,"",_xlfn.STDEV.S(R9:R20)/ROUND(AVERAGE(R9:R20),2))</f>
        <v/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77" t="s">
        <v>28</v>
      </c>
      <c r="B26" s="77"/>
      <c r="C26" s="77"/>
      <c r="D26" s="77"/>
      <c r="E26" s="77"/>
      <c r="F26" s="46" t="str">
        <f>IF($R$21=0,"",SMALL(R9:R20,1))</f>
        <v/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77" t="s">
        <v>29</v>
      </c>
      <c r="B27" s="77"/>
      <c r="C27" s="77"/>
      <c r="D27" s="77"/>
      <c r="E27" s="77"/>
      <c r="F27" s="46" t="str">
        <f>IF($F$25="","",ROUND(AVERAGE(R9:R20),2))</f>
        <v/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77" t="s">
        <v>30</v>
      </c>
      <c r="B28" s="77"/>
      <c r="C28" s="77"/>
      <c r="D28" s="77"/>
      <c r="E28" s="77"/>
      <c r="F28" s="46" t="str">
        <f>IF($F$25="","",ROUND(MEDIAN(R9:R20),2))</f>
        <v/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76" t="s">
        <v>25</v>
      </c>
      <c r="B29" s="76"/>
      <c r="C29" s="76"/>
      <c r="D29" s="76"/>
      <c r="E29" s="76"/>
      <c r="F29" s="7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78" t="s">
        <v>31</v>
      </c>
      <c r="B30" s="78"/>
      <c r="C30" s="78"/>
      <c r="D30" s="78"/>
      <c r="E30" s="78"/>
      <c r="F30" s="46" t="str">
        <f>IF($F$25&lt;=1%,$F$26,IF(OR($F$25&gt;25%,$T$21&lt;=0),$F$28,$F$27))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JD/V1D2Mm7M/hQC05s372yUBkjjC/kZNPPz4nk6D1RRsTnVQHS1JsSiDS2Obg1A0wJOXvs+/oPTfBYJKhGk9Hg==" saltValue="I1Q3MfkDzDHCg7e7SgY8HQ==" spinCount="100000" sheet="1" objects="1" scenarios="1"/>
  <mergeCells count="59">
    <mergeCell ref="A33:Q33"/>
    <mergeCell ref="I25:Q25"/>
    <mergeCell ref="A26:E26"/>
    <mergeCell ref="J26:O26"/>
    <mergeCell ref="A27:E27"/>
    <mergeCell ref="J27:O27"/>
    <mergeCell ref="A28:E28"/>
    <mergeCell ref="J28:O28"/>
    <mergeCell ref="A29:F29"/>
    <mergeCell ref="G29:Q30"/>
    <mergeCell ref="A30:E30"/>
    <mergeCell ref="A31:Q31"/>
    <mergeCell ref="A32:Q32"/>
    <mergeCell ref="T21:U21"/>
    <mergeCell ref="A22:F24"/>
    <mergeCell ref="N22:Q22"/>
    <mergeCell ref="G23:Q23"/>
    <mergeCell ref="G24:H28"/>
    <mergeCell ref="I24:Q24"/>
    <mergeCell ref="A25:E25"/>
    <mergeCell ref="A20:F20"/>
    <mergeCell ref="O20:P20"/>
    <mergeCell ref="A21:F21"/>
    <mergeCell ref="G21:L22"/>
    <mergeCell ref="N21:P21"/>
    <mergeCell ref="A17:F17"/>
    <mergeCell ref="O17:P17"/>
    <mergeCell ref="A18:F18"/>
    <mergeCell ref="O18:P18"/>
    <mergeCell ref="A19:F19"/>
    <mergeCell ref="O19:P19"/>
    <mergeCell ref="O13:P13"/>
    <mergeCell ref="A15:F15"/>
    <mergeCell ref="O15:P15"/>
    <mergeCell ref="A16:F16"/>
    <mergeCell ref="O16:P16"/>
    <mergeCell ref="A14:F14"/>
    <mergeCell ref="O14:P14"/>
    <mergeCell ref="E6:Q6"/>
    <mergeCell ref="A7:Q7"/>
    <mergeCell ref="A8:F8"/>
    <mergeCell ref="O8:P8"/>
    <mergeCell ref="A9:F9"/>
    <mergeCell ref="M9:M20"/>
    <mergeCell ref="O9:P9"/>
    <mergeCell ref="A10:F10"/>
    <mergeCell ref="O10:P10"/>
    <mergeCell ref="A11:F11"/>
    <mergeCell ref="O11:P11"/>
    <mergeCell ref="A12:F12"/>
    <mergeCell ref="O12:P12"/>
    <mergeCell ref="A13:F13"/>
    <mergeCell ref="A1:Q1"/>
    <mergeCell ref="A2:Q2"/>
    <mergeCell ref="A3:Q3"/>
    <mergeCell ref="C4:Q4"/>
    <mergeCell ref="B5:I5"/>
    <mergeCell ref="L5:O5"/>
    <mergeCell ref="P5:Q5"/>
  </mergeCells>
  <conditionalFormatting sqref="G23">
    <cfRule type="containsText" dxfId="1110" priority="48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109" priority="49" operator="equal">
      <formula>"INEXEQUÍVEL"</formula>
    </cfRule>
    <cfRule type="cellIs" dxfId="1108" priority="50" operator="equal">
      <formula>"EXCESSIVAMENTE ELEVADO"</formula>
    </cfRule>
    <cfRule type="cellIs" dxfId="1107" priority="51" operator="equal">
      <formula>"VÁLIDO"</formula>
    </cfRule>
  </conditionalFormatting>
  <conditionalFormatting sqref="Q21">
    <cfRule type="iconSet" priority="43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90" priority="1">
      <formula>$G9="Base nacional de NFe, V"</formula>
    </cfRule>
    <cfRule type="expression" dxfId="89" priority="2">
      <formula>$G9="Fornecedor - art. 5º, IV"</formula>
    </cfRule>
    <cfRule type="expression" dxfId="88" priority="3">
      <formula>$G9="Sítio eletrônico - art. 5º, III"</formula>
    </cfRule>
    <cfRule type="expression" dxfId="87" priority="4">
      <formula>$G9="Sistemas oficiais de governo - art. 5º, I"</formula>
    </cfRule>
    <cfRule type="expression" dxfId="86" priority="5">
      <formula>$G9="Contratações similares - art. 5º, II"</formula>
    </cfRule>
    <cfRule type="expression" dxfId="85" priority="6">
      <formula>$G9="Mídia especializada - art. 5º, III"</formula>
    </cfRule>
    <cfRule type="expression" dxfId="84" priority="7">
      <formula>$G9="Tabela de referência - art. 5º, III"</formula>
    </cfRule>
  </conditionalFormatting>
  <dataValidations count="2">
    <dataValidation type="list" allowBlank="1" showInputMessage="1" showErrorMessage="1" sqref="J9:J20" xr:uid="{DB91FF46-B6D0-4BDF-9F89-6DC4F4607852}">
      <formula1>"IGPM,IPCA,Outros,Não se aplica"</formula1>
    </dataValidation>
    <dataValidation type="list" allowBlank="1" showInputMessage="1" showErrorMessage="1" sqref="G9:G20" xr:uid="{C8FFE461-77BB-4A54-8CDE-1DE9A9C557D3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75C67-85B1-402B-B49F-FCA31BFACC63}">
  <dimension ref="A1:V33"/>
  <sheetViews>
    <sheetView showGridLines="0" zoomScaleNormal="100" zoomScaleSheetLayoutView="100" workbookViewId="0">
      <selection activeCell="A2" sqref="A2:Q2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3">
        <f>IF('Item 15'!B4="","",'Item 15'!B4+1)</f>
        <v>16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/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/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/>
      <c r="C6" s="59" t="s">
        <v>12</v>
      </c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2" t="s">
        <v>26</v>
      </c>
      <c r="S8" s="33" t="s">
        <v>32</v>
      </c>
      <c r="T8" s="33" t="s">
        <v>33</v>
      </c>
      <c r="U8" s="33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/>
      <c r="H9" s="39"/>
      <c r="I9" s="40"/>
      <c r="J9" s="38"/>
      <c r="K9" s="41"/>
      <c r="L9" s="42" t="str">
        <f t="shared" ref="L9:L12" si="0">IF(I9="","",IF(AND(J9="",K9=""),I9,I9*K9+I9))</f>
        <v/>
      </c>
      <c r="M9" s="74">
        <f>IF(SUM(L9:L20=0),"",COUNT(L9:L20))</f>
        <v>0</v>
      </c>
      <c r="N9" s="42" t="str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/>
      </c>
      <c r="O9" s="72" t="str">
        <f>IF(OR($M$9&lt;2,L9=""),"",(ROUNDDOWN(L9/N9,2)))</f>
        <v/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/>
      </c>
      <c r="R9" s="9" t="str">
        <f t="shared" ref="R9:R20" si="1">IF(Q9="","",IF(OR(Q9="INEXEQUÍVEL",Q9="EXCESSIVAMENTE ELEVADO"),"",L9))</f>
        <v/>
      </c>
      <c r="S9" s="10">
        <f t="shared" ref="S9:S20" si="2">IF(OR(G9="Compras.gov.br - art. 5º, I",G9="Contratos.gov.br - art. 5º, I",G9="Painel de Preços - art. 5º, I",G9="SIASGNet - art. 5º, I",G9=""),0,1)</f>
        <v>0</v>
      </c>
      <c r="T9" s="10" t="str">
        <f t="shared" ref="T9:T20" si="3">IF(G9="","",IF(AND(S9=0,Q9="Válido"),0,""))</f>
        <v/>
      </c>
      <c r="U9" s="10" t="str">
        <f t="shared" ref="U9:U20" si="4">IF(G9="","",IF(AND(S9=1,Q9="Válido"),1,""))</f>
        <v/>
      </c>
      <c r="V9" s="15"/>
    </row>
    <row r="10" spans="1:22" s="1" customFormat="1" ht="30" customHeight="1" x14ac:dyDescent="0.25">
      <c r="A10" s="75"/>
      <c r="B10" s="75"/>
      <c r="C10" s="75"/>
      <c r="D10" s="75"/>
      <c r="E10" s="75"/>
      <c r="F10" s="75"/>
      <c r="G10" s="38"/>
      <c r="H10" s="39"/>
      <c r="I10" s="40"/>
      <c r="J10" s="38"/>
      <c r="K10" s="41"/>
      <c r="L10" s="42" t="str">
        <f t="shared" si="0"/>
        <v/>
      </c>
      <c r="M10" s="74"/>
      <c r="N10" s="42" t="str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/>
      </c>
      <c r="O10" s="72" t="str">
        <f t="shared" ref="O10:O20" si="5">IF(OR($M$9&lt;2,L10=""),"",(ROUNDDOWN(L10/N10,2)))</f>
        <v/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/>
      </c>
      <c r="R10" s="9" t="str">
        <f t="shared" si="1"/>
        <v/>
      </c>
      <c r="S10" s="10">
        <f t="shared" si="2"/>
        <v>0</v>
      </c>
      <c r="T10" s="10" t="str">
        <f t="shared" si="3"/>
        <v/>
      </c>
      <c r="U10" s="10" t="str">
        <f t="shared" si="4"/>
        <v/>
      </c>
      <c r="V10" s="15"/>
    </row>
    <row r="11" spans="1:22" s="1" customFormat="1" ht="30" customHeight="1" x14ac:dyDescent="0.25">
      <c r="A11" s="75"/>
      <c r="B11" s="75"/>
      <c r="C11" s="75"/>
      <c r="D11" s="75"/>
      <c r="E11" s="75"/>
      <c r="F11" s="75"/>
      <c r="G11" s="38"/>
      <c r="H11" s="39"/>
      <c r="I11" s="40"/>
      <c r="J11" s="38"/>
      <c r="K11" s="41"/>
      <c r="L11" s="42" t="str">
        <f t="shared" si="0"/>
        <v/>
      </c>
      <c r="M11" s="74"/>
      <c r="N11" s="42" t="str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/>
      </c>
      <c r="O11" s="72" t="str">
        <f t="shared" si="5"/>
        <v/>
      </c>
      <c r="P11" s="72"/>
      <c r="Q11" s="43" t="str">
        <f t="shared" si="6"/>
        <v/>
      </c>
      <c r="R11" s="9" t="str">
        <f t="shared" si="1"/>
        <v/>
      </c>
      <c r="S11" s="10">
        <f t="shared" si="2"/>
        <v>0</v>
      </c>
      <c r="T11" s="10" t="str">
        <f t="shared" si="3"/>
        <v/>
      </c>
      <c r="U11" s="10" t="str">
        <f t="shared" si="4"/>
        <v/>
      </c>
      <c r="V11" s="15"/>
    </row>
    <row r="12" spans="1:22" s="1" customFormat="1" ht="30" customHeight="1" x14ac:dyDescent="0.25">
      <c r="A12" s="75"/>
      <c r="B12" s="75"/>
      <c r="C12" s="75"/>
      <c r="D12" s="75"/>
      <c r="E12" s="75"/>
      <c r="F12" s="75"/>
      <c r="G12" s="38"/>
      <c r="H12" s="39"/>
      <c r="I12" s="40"/>
      <c r="J12" s="38"/>
      <c r="K12" s="41"/>
      <c r="L12" s="42" t="str">
        <f t="shared" si="0"/>
        <v/>
      </c>
      <c r="M12" s="74"/>
      <c r="N12" s="42" t="str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/>
      </c>
      <c r="O12" s="72" t="str">
        <f t="shared" si="5"/>
        <v/>
      </c>
      <c r="P12" s="72"/>
      <c r="Q12" s="43" t="str">
        <f t="shared" si="6"/>
        <v/>
      </c>
      <c r="R12" s="9" t="str">
        <f t="shared" si="1"/>
        <v/>
      </c>
      <c r="S12" s="10">
        <f t="shared" si="2"/>
        <v>0</v>
      </c>
      <c r="T12" s="10" t="str">
        <f t="shared" si="3"/>
        <v/>
      </c>
      <c r="U12" s="10" t="str">
        <f t="shared" si="4"/>
        <v/>
      </c>
      <c r="V12" s="15"/>
    </row>
    <row r="13" spans="1:22" s="1" customFormat="1" ht="30" customHeight="1" x14ac:dyDescent="0.25">
      <c r="A13" s="75"/>
      <c r="B13" s="75"/>
      <c r="C13" s="75"/>
      <c r="D13" s="75"/>
      <c r="E13" s="75"/>
      <c r="F13" s="75"/>
      <c r="G13" s="38"/>
      <c r="H13" s="39"/>
      <c r="I13" s="40"/>
      <c r="J13" s="38"/>
      <c r="K13" s="41"/>
      <c r="L13" s="42" t="str">
        <f>IF(I13="","",IF(AND(J13="",K13=""),I13,I13*K13+I13))</f>
        <v/>
      </c>
      <c r="M13" s="74"/>
      <c r="N13" s="42" t="str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/>
      </c>
      <c r="O13" s="72" t="str">
        <f t="shared" si="5"/>
        <v/>
      </c>
      <c r="P13" s="72"/>
      <c r="Q13" s="43" t="str">
        <f t="shared" si="6"/>
        <v/>
      </c>
      <c r="R13" s="9" t="str">
        <f t="shared" si="1"/>
        <v/>
      </c>
      <c r="S13" s="10">
        <f t="shared" si="2"/>
        <v>0</v>
      </c>
      <c r="T13" s="10" t="str">
        <f t="shared" si="3"/>
        <v/>
      </c>
      <c r="U13" s="10" t="str">
        <f t="shared" si="4"/>
        <v/>
      </c>
      <c r="V13" s="15"/>
    </row>
    <row r="14" spans="1:22" s="1" customFormat="1" ht="30" customHeight="1" x14ac:dyDescent="0.25">
      <c r="A14" s="75"/>
      <c r="B14" s="75"/>
      <c r="C14" s="75"/>
      <c r="D14" s="75"/>
      <c r="E14" s="75"/>
      <c r="F14" s="75"/>
      <c r="G14" s="38"/>
      <c r="H14" s="39"/>
      <c r="I14" s="40"/>
      <c r="J14" s="38"/>
      <c r="K14" s="41"/>
      <c r="L14" s="42" t="str">
        <f t="shared" ref="L14:L20" si="7">IF(I14="","",IF(AND(J14="",K14=""),I14,I14*K14+I14))</f>
        <v/>
      </c>
      <c r="M14" s="74"/>
      <c r="N14" s="42" t="str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/>
      </c>
      <c r="O14" s="72" t="str">
        <f t="shared" si="5"/>
        <v/>
      </c>
      <c r="P14" s="72"/>
      <c r="Q14" s="43" t="str">
        <f t="shared" si="6"/>
        <v/>
      </c>
      <c r="R14" s="9" t="str">
        <f t="shared" si="1"/>
        <v/>
      </c>
      <c r="S14" s="10">
        <f t="shared" si="2"/>
        <v>0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/>
      <c r="B15" s="75"/>
      <c r="C15" s="75"/>
      <c r="D15" s="75"/>
      <c r="E15" s="75"/>
      <c r="F15" s="75"/>
      <c r="G15" s="38"/>
      <c r="H15" s="39"/>
      <c r="I15" s="40"/>
      <c r="J15" s="38"/>
      <c r="K15" s="41"/>
      <c r="L15" s="42" t="str">
        <f t="shared" si="7"/>
        <v/>
      </c>
      <c r="M15" s="74"/>
      <c r="N15" s="42" t="str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/>
      </c>
      <c r="O15" s="72" t="str">
        <f t="shared" si="5"/>
        <v/>
      </c>
      <c r="P15" s="72"/>
      <c r="Q15" s="43" t="str">
        <f t="shared" si="6"/>
        <v/>
      </c>
      <c r="R15" s="9" t="str">
        <f t="shared" si="1"/>
        <v/>
      </c>
      <c r="S15" s="10">
        <f t="shared" si="2"/>
        <v>0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si="5"/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si="5"/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79" t="s">
        <v>7</v>
      </c>
      <c r="B21" s="79"/>
      <c r="C21" s="79"/>
      <c r="D21" s="79"/>
      <c r="E21" s="79"/>
      <c r="F21" s="79"/>
      <c r="G21" s="66"/>
      <c r="H21" s="66"/>
      <c r="I21" s="66"/>
      <c r="J21" s="66"/>
      <c r="K21" s="66"/>
      <c r="L21" s="66"/>
      <c r="M21" s="36"/>
      <c r="N21" s="79" t="s">
        <v>10</v>
      </c>
      <c r="O21" s="79"/>
      <c r="P21" s="79"/>
      <c r="Q21" s="44" t="str">
        <f>IF($R$21=0,"",$R$21)</f>
        <v/>
      </c>
      <c r="R21" s="35">
        <f>COUNT(R9:R20)</f>
        <v>0</v>
      </c>
      <c r="S21" s="14"/>
      <c r="T21" s="69">
        <f>SUM(T9:U20)</f>
        <v>0</v>
      </c>
      <c r="U21" s="70"/>
      <c r="V21" s="15"/>
    </row>
    <row r="22" spans="1:22" s="1" customFormat="1" ht="18.75" customHeight="1" x14ac:dyDescent="0.25">
      <c r="A22" s="76" t="s">
        <v>49</v>
      </c>
      <c r="B22" s="76"/>
      <c r="C22" s="76"/>
      <c r="D22" s="76"/>
      <c r="E22" s="76"/>
      <c r="F22" s="76"/>
      <c r="G22" s="66"/>
      <c r="H22" s="66"/>
      <c r="I22" s="66"/>
      <c r="J22" s="66"/>
      <c r="K22" s="66"/>
      <c r="L22" s="66"/>
      <c r="M22" s="15"/>
      <c r="N22" s="67"/>
      <c r="O22" s="67"/>
      <c r="P22" s="67"/>
      <c r="Q22" s="67"/>
      <c r="R22" s="15"/>
      <c r="S22" s="11"/>
      <c r="T22" s="11"/>
      <c r="U22" s="11"/>
      <c r="V22" s="15"/>
    </row>
    <row r="23" spans="1:22" s="1" customFormat="1" ht="18.75" customHeight="1" x14ac:dyDescent="0.25">
      <c r="A23" s="76"/>
      <c r="B23" s="76"/>
      <c r="C23" s="76"/>
      <c r="D23" s="76"/>
      <c r="E23" s="76"/>
      <c r="F23" s="76"/>
      <c r="G23" s="68" t="str">
        <f>IF(OR($L$9="",$R$21&gt;=3),"","Necessário justificar nos autos a determinação do preço estimado com base em menos de 3 (três) preços válidos (art. 6º, § 5º da IN SEGES/ME 65/2021)")</f>
        <v/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"/>
      <c r="S23" s="11"/>
      <c r="T23" s="11"/>
      <c r="U23" s="11"/>
      <c r="V23" s="15"/>
    </row>
    <row r="24" spans="1:22" s="1" customFormat="1" ht="18.75" customHeight="1" x14ac:dyDescent="0.25">
      <c r="A24" s="76"/>
      <c r="B24" s="76"/>
      <c r="C24" s="76"/>
      <c r="D24" s="76"/>
      <c r="E24" s="76"/>
      <c r="F24" s="76"/>
      <c r="G24" s="66"/>
      <c r="H24" s="66"/>
      <c r="I24" s="87"/>
      <c r="J24" s="87"/>
      <c r="K24" s="87"/>
      <c r="L24" s="87"/>
      <c r="M24" s="87"/>
      <c r="N24" s="87"/>
      <c r="O24" s="87"/>
      <c r="P24" s="87"/>
      <c r="Q24" s="87"/>
      <c r="R24" s="15"/>
      <c r="S24" s="11"/>
      <c r="T24" s="11"/>
      <c r="U24" s="11"/>
      <c r="V24" s="15"/>
    </row>
    <row r="25" spans="1:22" ht="18" customHeight="1" x14ac:dyDescent="0.2">
      <c r="A25" s="77" t="s">
        <v>44</v>
      </c>
      <c r="B25" s="77"/>
      <c r="C25" s="77"/>
      <c r="D25" s="77"/>
      <c r="E25" s="77"/>
      <c r="F25" s="45" t="str">
        <f>IF($R$21&lt;2,"",_xlfn.STDEV.S(R9:R20)/ROUND(AVERAGE(R9:R20),2))</f>
        <v/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77" t="s">
        <v>28</v>
      </c>
      <c r="B26" s="77"/>
      <c r="C26" s="77"/>
      <c r="D26" s="77"/>
      <c r="E26" s="77"/>
      <c r="F26" s="46" t="str">
        <f>IF($R$21=0,"",SMALL(R9:R20,1))</f>
        <v/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77" t="s">
        <v>29</v>
      </c>
      <c r="B27" s="77"/>
      <c r="C27" s="77"/>
      <c r="D27" s="77"/>
      <c r="E27" s="77"/>
      <c r="F27" s="46" t="str">
        <f>IF($F$25="","",ROUND(AVERAGE(R9:R20),2))</f>
        <v/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77" t="s">
        <v>30</v>
      </c>
      <c r="B28" s="77"/>
      <c r="C28" s="77"/>
      <c r="D28" s="77"/>
      <c r="E28" s="77"/>
      <c r="F28" s="46" t="str">
        <f>IF($F$25="","",ROUND(MEDIAN(R9:R20),2))</f>
        <v/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76" t="s">
        <v>25</v>
      </c>
      <c r="B29" s="76"/>
      <c r="C29" s="76"/>
      <c r="D29" s="76"/>
      <c r="E29" s="76"/>
      <c r="F29" s="7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78" t="s">
        <v>31</v>
      </c>
      <c r="B30" s="78"/>
      <c r="C30" s="78"/>
      <c r="D30" s="78"/>
      <c r="E30" s="78"/>
      <c r="F30" s="46" t="str">
        <f>IF($F$25&lt;=1%,$F$26,IF(OR($F$25&gt;25%,$T$21&lt;=0),$F$28,$F$27))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zsmfopjDhjmIgtklkZLIZV7fIMZFA6Nh9bfNEEjBRuVogP8sW5t5/vmVszRbj+Uh+TED42zGkgJEmMTz9CLupQ==" saltValue="qvv+xPX7MK7n1wbhoNWS6g==" spinCount="100000" sheet="1" objects="1" scenarios="1"/>
  <mergeCells count="59">
    <mergeCell ref="A33:Q33"/>
    <mergeCell ref="I25:Q25"/>
    <mergeCell ref="A26:E26"/>
    <mergeCell ref="J26:O26"/>
    <mergeCell ref="A27:E27"/>
    <mergeCell ref="J27:O27"/>
    <mergeCell ref="A28:E28"/>
    <mergeCell ref="J28:O28"/>
    <mergeCell ref="A29:F29"/>
    <mergeCell ref="G29:Q30"/>
    <mergeCell ref="A30:E30"/>
    <mergeCell ref="A31:Q31"/>
    <mergeCell ref="A32:Q32"/>
    <mergeCell ref="T21:U21"/>
    <mergeCell ref="A22:F24"/>
    <mergeCell ref="N22:Q22"/>
    <mergeCell ref="G23:Q23"/>
    <mergeCell ref="G24:H28"/>
    <mergeCell ref="I24:Q24"/>
    <mergeCell ref="A25:E25"/>
    <mergeCell ref="A20:F20"/>
    <mergeCell ref="O20:P20"/>
    <mergeCell ref="A21:F21"/>
    <mergeCell ref="G21:L22"/>
    <mergeCell ref="N21:P21"/>
    <mergeCell ref="A17:F17"/>
    <mergeCell ref="O17:P17"/>
    <mergeCell ref="A18:F18"/>
    <mergeCell ref="O18:P18"/>
    <mergeCell ref="A19:F19"/>
    <mergeCell ref="O19:P19"/>
    <mergeCell ref="O13:P13"/>
    <mergeCell ref="A15:F15"/>
    <mergeCell ref="O15:P15"/>
    <mergeCell ref="A16:F16"/>
    <mergeCell ref="O16:P16"/>
    <mergeCell ref="A14:F14"/>
    <mergeCell ref="O14:P14"/>
    <mergeCell ref="E6:Q6"/>
    <mergeCell ref="A7:Q7"/>
    <mergeCell ref="A8:F8"/>
    <mergeCell ref="O8:P8"/>
    <mergeCell ref="A9:F9"/>
    <mergeCell ref="M9:M20"/>
    <mergeCell ref="O9:P9"/>
    <mergeCell ref="A10:F10"/>
    <mergeCell ref="O10:P10"/>
    <mergeCell ref="A11:F11"/>
    <mergeCell ref="O11:P11"/>
    <mergeCell ref="A12:F12"/>
    <mergeCell ref="O12:P12"/>
    <mergeCell ref="A13:F13"/>
    <mergeCell ref="A1:Q1"/>
    <mergeCell ref="A2:Q2"/>
    <mergeCell ref="A3:Q3"/>
    <mergeCell ref="C4:Q4"/>
    <mergeCell ref="B5:I5"/>
    <mergeCell ref="L5:O5"/>
    <mergeCell ref="P5:Q5"/>
  </mergeCells>
  <conditionalFormatting sqref="G23">
    <cfRule type="containsText" dxfId="1102" priority="48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101" priority="49" operator="equal">
      <formula>"INEXEQUÍVEL"</formula>
    </cfRule>
    <cfRule type="cellIs" dxfId="1100" priority="50" operator="equal">
      <formula>"EXCESSIVAMENTE ELEVADO"</formula>
    </cfRule>
    <cfRule type="cellIs" dxfId="1099" priority="51" operator="equal">
      <formula>"VÁLIDO"</formula>
    </cfRule>
  </conditionalFormatting>
  <conditionalFormatting sqref="Q21">
    <cfRule type="iconSet" priority="43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97" priority="1">
      <formula>$G9="Base nacional de NFe, V"</formula>
    </cfRule>
    <cfRule type="expression" dxfId="96" priority="2">
      <formula>$G9="Fornecedor - art. 5º, IV"</formula>
    </cfRule>
    <cfRule type="expression" dxfId="95" priority="3">
      <formula>$G9="Sítio eletrônico - art. 5º, III"</formula>
    </cfRule>
    <cfRule type="expression" dxfId="94" priority="4">
      <formula>$G9="Sistemas oficiais de governo - art. 5º, I"</formula>
    </cfRule>
    <cfRule type="expression" dxfId="93" priority="5">
      <formula>$G9="Contratações similares - art. 5º, II"</formula>
    </cfRule>
    <cfRule type="expression" dxfId="92" priority="6">
      <formula>$G9="Mídia especializada - art. 5º, III"</formula>
    </cfRule>
    <cfRule type="expression" dxfId="91" priority="7">
      <formula>$G9="Tabela de referência - art. 5º, III"</formula>
    </cfRule>
  </conditionalFormatting>
  <dataValidations count="2">
    <dataValidation type="list" allowBlank="1" showInputMessage="1" showErrorMessage="1" sqref="J9:J20" xr:uid="{4AB53FCE-6BEC-4BA5-8783-7BEC45109AF0}">
      <formula1>"IGPM,IPCA,Outros,Não se aplica"</formula1>
    </dataValidation>
    <dataValidation type="list" allowBlank="1" showInputMessage="1" showErrorMessage="1" sqref="G9:G20" xr:uid="{C741B465-3130-42D3-BCDB-0914481124E1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11A55-6F36-4E1F-A8D2-BE4FAD326C42}">
  <dimension ref="A1:V33"/>
  <sheetViews>
    <sheetView showGridLines="0" zoomScaleNormal="100" zoomScaleSheetLayoutView="100" workbookViewId="0">
      <selection activeCell="A2" sqref="A2:Q2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3">
        <f>IF('Item 16'!B4="","",'Item 16'!B4+1)</f>
        <v>17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/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/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/>
      <c r="C6" s="59" t="s">
        <v>12</v>
      </c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2" t="s">
        <v>26</v>
      </c>
      <c r="S8" s="33" t="s">
        <v>32</v>
      </c>
      <c r="T8" s="33" t="s">
        <v>33</v>
      </c>
      <c r="U8" s="33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/>
      <c r="H9" s="39"/>
      <c r="I9" s="40"/>
      <c r="J9" s="38"/>
      <c r="K9" s="41"/>
      <c r="L9" s="42" t="str">
        <f t="shared" ref="L9:L12" si="0">IF(I9="","",IF(AND(J9="",K9=""),I9,I9*K9+I9))</f>
        <v/>
      </c>
      <c r="M9" s="74">
        <f>IF(SUM(L9:L20=0),"",COUNT(L9:L20))</f>
        <v>0</v>
      </c>
      <c r="N9" s="42" t="str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/>
      </c>
      <c r="O9" s="72" t="str">
        <f>IF(OR($M$9&lt;2,L9=""),"",(ROUNDDOWN(L9/N9,2)))</f>
        <v/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/>
      </c>
      <c r="R9" s="9" t="str">
        <f t="shared" ref="R9:R20" si="1">IF(Q9="","",IF(OR(Q9="INEXEQUÍVEL",Q9="EXCESSIVAMENTE ELEVADO"),"",L9))</f>
        <v/>
      </c>
      <c r="S9" s="10">
        <f t="shared" ref="S9:S20" si="2">IF(OR(G9="Compras.gov.br - art. 5º, I",G9="Contratos.gov.br - art. 5º, I",G9="Painel de Preços - art. 5º, I",G9="SIASGNet - art. 5º, I",G9=""),0,1)</f>
        <v>0</v>
      </c>
      <c r="T9" s="10" t="str">
        <f t="shared" ref="T9:T20" si="3">IF(G9="","",IF(AND(S9=0,Q9="Válido"),0,""))</f>
        <v/>
      </c>
      <c r="U9" s="10" t="str">
        <f t="shared" ref="U9:U20" si="4">IF(G9="","",IF(AND(S9=1,Q9="Válido"),1,""))</f>
        <v/>
      </c>
      <c r="V9" s="15"/>
    </row>
    <row r="10" spans="1:22" s="1" customFormat="1" ht="30" customHeight="1" x14ac:dyDescent="0.25">
      <c r="A10" s="75"/>
      <c r="B10" s="75"/>
      <c r="C10" s="75"/>
      <c r="D10" s="75"/>
      <c r="E10" s="75"/>
      <c r="F10" s="75"/>
      <c r="G10" s="38"/>
      <c r="H10" s="39"/>
      <c r="I10" s="40"/>
      <c r="J10" s="38"/>
      <c r="K10" s="41"/>
      <c r="L10" s="42" t="str">
        <f t="shared" si="0"/>
        <v/>
      </c>
      <c r="M10" s="74"/>
      <c r="N10" s="42" t="str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/>
      </c>
      <c r="O10" s="72" t="str">
        <f t="shared" ref="O10:O20" si="5">IF(OR($M$9&lt;2,L10=""),"",(ROUNDDOWN(L10/N10,2)))</f>
        <v/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/>
      </c>
      <c r="R10" s="9" t="str">
        <f t="shared" si="1"/>
        <v/>
      </c>
      <c r="S10" s="10">
        <f t="shared" si="2"/>
        <v>0</v>
      </c>
      <c r="T10" s="10" t="str">
        <f t="shared" si="3"/>
        <v/>
      </c>
      <c r="U10" s="10" t="str">
        <f t="shared" si="4"/>
        <v/>
      </c>
      <c r="V10" s="15"/>
    </row>
    <row r="11" spans="1:22" s="1" customFormat="1" ht="30" customHeight="1" x14ac:dyDescent="0.25">
      <c r="A11" s="75"/>
      <c r="B11" s="75"/>
      <c r="C11" s="75"/>
      <c r="D11" s="75"/>
      <c r="E11" s="75"/>
      <c r="F11" s="75"/>
      <c r="G11" s="38"/>
      <c r="H11" s="39"/>
      <c r="I11" s="40"/>
      <c r="J11" s="38"/>
      <c r="K11" s="41"/>
      <c r="L11" s="42" t="str">
        <f t="shared" si="0"/>
        <v/>
      </c>
      <c r="M11" s="74"/>
      <c r="N11" s="42" t="str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/>
      </c>
      <c r="O11" s="72" t="str">
        <f t="shared" si="5"/>
        <v/>
      </c>
      <c r="P11" s="72"/>
      <c r="Q11" s="43" t="str">
        <f t="shared" si="6"/>
        <v/>
      </c>
      <c r="R11" s="9" t="str">
        <f t="shared" si="1"/>
        <v/>
      </c>
      <c r="S11" s="10">
        <f t="shared" si="2"/>
        <v>0</v>
      </c>
      <c r="T11" s="10" t="str">
        <f t="shared" si="3"/>
        <v/>
      </c>
      <c r="U11" s="10" t="str">
        <f t="shared" si="4"/>
        <v/>
      </c>
      <c r="V11" s="15"/>
    </row>
    <row r="12" spans="1:22" s="1" customFormat="1" ht="30" customHeight="1" x14ac:dyDescent="0.25">
      <c r="A12" s="75"/>
      <c r="B12" s="75"/>
      <c r="C12" s="75"/>
      <c r="D12" s="75"/>
      <c r="E12" s="75"/>
      <c r="F12" s="75"/>
      <c r="G12" s="38"/>
      <c r="H12" s="39"/>
      <c r="I12" s="40"/>
      <c r="J12" s="38"/>
      <c r="K12" s="41"/>
      <c r="L12" s="42" t="str">
        <f t="shared" si="0"/>
        <v/>
      </c>
      <c r="M12" s="74"/>
      <c r="N12" s="42" t="str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/>
      </c>
      <c r="O12" s="72" t="str">
        <f t="shared" si="5"/>
        <v/>
      </c>
      <c r="P12" s="72"/>
      <c r="Q12" s="43" t="str">
        <f t="shared" si="6"/>
        <v/>
      </c>
      <c r="R12" s="9" t="str">
        <f t="shared" si="1"/>
        <v/>
      </c>
      <c r="S12" s="10">
        <f t="shared" si="2"/>
        <v>0</v>
      </c>
      <c r="T12" s="10" t="str">
        <f t="shared" si="3"/>
        <v/>
      </c>
      <c r="U12" s="10" t="str">
        <f t="shared" si="4"/>
        <v/>
      </c>
      <c r="V12" s="15"/>
    </row>
    <row r="13" spans="1:22" s="1" customFormat="1" ht="30" customHeight="1" x14ac:dyDescent="0.25">
      <c r="A13" s="75"/>
      <c r="B13" s="75"/>
      <c r="C13" s="75"/>
      <c r="D13" s="75"/>
      <c r="E13" s="75"/>
      <c r="F13" s="75"/>
      <c r="G13" s="38"/>
      <c r="H13" s="39"/>
      <c r="I13" s="40"/>
      <c r="J13" s="38"/>
      <c r="K13" s="41"/>
      <c r="L13" s="42" t="str">
        <f>IF(I13="","",IF(AND(J13="",K13=""),I13,I13*K13+I13))</f>
        <v/>
      </c>
      <c r="M13" s="74"/>
      <c r="N13" s="42" t="str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/>
      </c>
      <c r="O13" s="72" t="str">
        <f t="shared" si="5"/>
        <v/>
      </c>
      <c r="P13" s="72"/>
      <c r="Q13" s="43" t="str">
        <f t="shared" si="6"/>
        <v/>
      </c>
      <c r="R13" s="9" t="str">
        <f t="shared" si="1"/>
        <v/>
      </c>
      <c r="S13" s="10">
        <f t="shared" si="2"/>
        <v>0</v>
      </c>
      <c r="T13" s="10" t="str">
        <f t="shared" si="3"/>
        <v/>
      </c>
      <c r="U13" s="10" t="str">
        <f t="shared" si="4"/>
        <v/>
      </c>
      <c r="V13" s="15"/>
    </row>
    <row r="14" spans="1:22" s="1" customFormat="1" ht="30" customHeight="1" x14ac:dyDescent="0.25">
      <c r="A14" s="75"/>
      <c r="B14" s="75"/>
      <c r="C14" s="75"/>
      <c r="D14" s="75"/>
      <c r="E14" s="75"/>
      <c r="F14" s="75"/>
      <c r="G14" s="38"/>
      <c r="H14" s="39"/>
      <c r="I14" s="40"/>
      <c r="J14" s="38"/>
      <c r="K14" s="41"/>
      <c r="L14" s="42" t="str">
        <f t="shared" ref="L14:L20" si="7">IF(I14="","",IF(AND(J14="",K14=""),I14,I14*K14+I14))</f>
        <v/>
      </c>
      <c r="M14" s="74"/>
      <c r="N14" s="42" t="str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/>
      </c>
      <c r="O14" s="72" t="str">
        <f t="shared" si="5"/>
        <v/>
      </c>
      <c r="P14" s="72"/>
      <c r="Q14" s="43" t="str">
        <f t="shared" si="6"/>
        <v/>
      </c>
      <c r="R14" s="9" t="str">
        <f t="shared" si="1"/>
        <v/>
      </c>
      <c r="S14" s="10">
        <f t="shared" si="2"/>
        <v>0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/>
      <c r="B15" s="75"/>
      <c r="C15" s="75"/>
      <c r="D15" s="75"/>
      <c r="E15" s="75"/>
      <c r="F15" s="75"/>
      <c r="G15" s="38"/>
      <c r="H15" s="39"/>
      <c r="I15" s="40"/>
      <c r="J15" s="38"/>
      <c r="K15" s="41"/>
      <c r="L15" s="42" t="str">
        <f t="shared" si="7"/>
        <v/>
      </c>
      <c r="M15" s="74"/>
      <c r="N15" s="42" t="str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/>
      </c>
      <c r="O15" s="72" t="str">
        <f t="shared" si="5"/>
        <v/>
      </c>
      <c r="P15" s="72"/>
      <c r="Q15" s="43" t="str">
        <f t="shared" si="6"/>
        <v/>
      </c>
      <c r="R15" s="9" t="str">
        <f t="shared" si="1"/>
        <v/>
      </c>
      <c r="S15" s="10">
        <f t="shared" si="2"/>
        <v>0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si="5"/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si="5"/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79" t="s">
        <v>7</v>
      </c>
      <c r="B21" s="79"/>
      <c r="C21" s="79"/>
      <c r="D21" s="79"/>
      <c r="E21" s="79"/>
      <c r="F21" s="79"/>
      <c r="G21" s="66"/>
      <c r="H21" s="66"/>
      <c r="I21" s="66"/>
      <c r="J21" s="66"/>
      <c r="K21" s="66"/>
      <c r="L21" s="66"/>
      <c r="M21" s="36"/>
      <c r="N21" s="79" t="s">
        <v>10</v>
      </c>
      <c r="O21" s="79"/>
      <c r="P21" s="79"/>
      <c r="Q21" s="44" t="str">
        <f>IF($R$21=0,"",$R$21)</f>
        <v/>
      </c>
      <c r="R21" s="35">
        <f>COUNT(R9:R20)</f>
        <v>0</v>
      </c>
      <c r="S21" s="14"/>
      <c r="T21" s="69">
        <f>SUM(T9:U20)</f>
        <v>0</v>
      </c>
      <c r="U21" s="70"/>
      <c r="V21" s="15"/>
    </row>
    <row r="22" spans="1:22" s="1" customFormat="1" ht="18.75" customHeight="1" x14ac:dyDescent="0.25">
      <c r="A22" s="76" t="s">
        <v>49</v>
      </c>
      <c r="B22" s="76"/>
      <c r="C22" s="76"/>
      <c r="D22" s="76"/>
      <c r="E22" s="76"/>
      <c r="F22" s="76"/>
      <c r="G22" s="66"/>
      <c r="H22" s="66"/>
      <c r="I22" s="66"/>
      <c r="J22" s="66"/>
      <c r="K22" s="66"/>
      <c r="L22" s="66"/>
      <c r="M22" s="15"/>
      <c r="N22" s="67"/>
      <c r="O22" s="67"/>
      <c r="P22" s="67"/>
      <c r="Q22" s="67"/>
      <c r="R22" s="15"/>
      <c r="S22" s="11"/>
      <c r="T22" s="11"/>
      <c r="U22" s="11"/>
      <c r="V22" s="15"/>
    </row>
    <row r="23" spans="1:22" s="1" customFormat="1" ht="18.75" customHeight="1" x14ac:dyDescent="0.25">
      <c r="A23" s="76"/>
      <c r="B23" s="76"/>
      <c r="C23" s="76"/>
      <c r="D23" s="76"/>
      <c r="E23" s="76"/>
      <c r="F23" s="76"/>
      <c r="G23" s="68" t="str">
        <f>IF(OR($L$9="",$R$21&gt;=3),"","Necessário justificar nos autos a determinação do preço estimado com base em menos de 3 (três) preços válidos (art. 6º, § 5º da IN SEGES/ME 65/2021)")</f>
        <v/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"/>
      <c r="S23" s="11"/>
      <c r="T23" s="11"/>
      <c r="U23" s="11"/>
      <c r="V23" s="15"/>
    </row>
    <row r="24" spans="1:22" s="1" customFormat="1" ht="18.75" customHeight="1" x14ac:dyDescent="0.25">
      <c r="A24" s="76"/>
      <c r="B24" s="76"/>
      <c r="C24" s="76"/>
      <c r="D24" s="76"/>
      <c r="E24" s="76"/>
      <c r="F24" s="76"/>
      <c r="G24" s="66"/>
      <c r="H24" s="66"/>
      <c r="I24" s="87"/>
      <c r="J24" s="87"/>
      <c r="K24" s="87"/>
      <c r="L24" s="87"/>
      <c r="M24" s="87"/>
      <c r="N24" s="87"/>
      <c r="O24" s="87"/>
      <c r="P24" s="87"/>
      <c r="Q24" s="87"/>
      <c r="R24" s="15"/>
      <c r="S24" s="11"/>
      <c r="T24" s="11"/>
      <c r="U24" s="11"/>
      <c r="V24" s="15"/>
    </row>
    <row r="25" spans="1:22" ht="18" customHeight="1" x14ac:dyDescent="0.2">
      <c r="A25" s="77" t="s">
        <v>44</v>
      </c>
      <c r="B25" s="77"/>
      <c r="C25" s="77"/>
      <c r="D25" s="77"/>
      <c r="E25" s="77"/>
      <c r="F25" s="45" t="str">
        <f>IF($R$21&lt;2,"",_xlfn.STDEV.S(R9:R20)/ROUND(AVERAGE(R9:R20),2))</f>
        <v/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77" t="s">
        <v>28</v>
      </c>
      <c r="B26" s="77"/>
      <c r="C26" s="77"/>
      <c r="D26" s="77"/>
      <c r="E26" s="77"/>
      <c r="F26" s="46" t="str">
        <f>IF($R$21=0,"",SMALL(R9:R20,1))</f>
        <v/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77" t="s">
        <v>29</v>
      </c>
      <c r="B27" s="77"/>
      <c r="C27" s="77"/>
      <c r="D27" s="77"/>
      <c r="E27" s="77"/>
      <c r="F27" s="46" t="str">
        <f>IF($F$25="","",ROUND(AVERAGE(R9:R20),2))</f>
        <v/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77" t="s">
        <v>30</v>
      </c>
      <c r="B28" s="77"/>
      <c r="C28" s="77"/>
      <c r="D28" s="77"/>
      <c r="E28" s="77"/>
      <c r="F28" s="46" t="str">
        <f>IF($F$25="","",ROUND(MEDIAN(R9:R20),2))</f>
        <v/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76" t="s">
        <v>25</v>
      </c>
      <c r="B29" s="76"/>
      <c r="C29" s="76"/>
      <c r="D29" s="76"/>
      <c r="E29" s="76"/>
      <c r="F29" s="7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78" t="s">
        <v>31</v>
      </c>
      <c r="B30" s="78"/>
      <c r="C30" s="78"/>
      <c r="D30" s="78"/>
      <c r="E30" s="78"/>
      <c r="F30" s="46" t="str">
        <f>IF($F$25&lt;=1%,$F$26,IF(OR($F$25&gt;25%,$T$21&lt;=0),$F$28,$F$27))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p60U2tesgvUTDqji+OLQj6yC488nZPxGGw9vIjgIYCOHSM1l1MYgdyoPVgzlf0hSnHq7+KfCKbcZt58tpW1a1w==" saltValue="r81P7GYzErBye7+G6dcCww==" spinCount="100000" sheet="1" objects="1" scenarios="1"/>
  <mergeCells count="59">
    <mergeCell ref="A33:Q33"/>
    <mergeCell ref="I25:Q25"/>
    <mergeCell ref="A26:E26"/>
    <mergeCell ref="J26:O26"/>
    <mergeCell ref="A27:E27"/>
    <mergeCell ref="J27:O27"/>
    <mergeCell ref="A28:E28"/>
    <mergeCell ref="J28:O28"/>
    <mergeCell ref="A29:F29"/>
    <mergeCell ref="G29:Q30"/>
    <mergeCell ref="A30:E30"/>
    <mergeCell ref="A31:Q31"/>
    <mergeCell ref="A32:Q32"/>
    <mergeCell ref="T21:U21"/>
    <mergeCell ref="A22:F24"/>
    <mergeCell ref="N22:Q22"/>
    <mergeCell ref="G23:Q23"/>
    <mergeCell ref="G24:H28"/>
    <mergeCell ref="I24:Q24"/>
    <mergeCell ref="A25:E25"/>
    <mergeCell ref="A20:F20"/>
    <mergeCell ref="O20:P20"/>
    <mergeCell ref="A21:F21"/>
    <mergeCell ref="G21:L22"/>
    <mergeCell ref="N21:P21"/>
    <mergeCell ref="A17:F17"/>
    <mergeCell ref="O17:P17"/>
    <mergeCell ref="A18:F18"/>
    <mergeCell ref="O18:P18"/>
    <mergeCell ref="A19:F19"/>
    <mergeCell ref="O19:P19"/>
    <mergeCell ref="O13:P13"/>
    <mergeCell ref="A15:F15"/>
    <mergeCell ref="O15:P15"/>
    <mergeCell ref="A16:F16"/>
    <mergeCell ref="O16:P16"/>
    <mergeCell ref="A14:F14"/>
    <mergeCell ref="O14:P14"/>
    <mergeCell ref="E6:Q6"/>
    <mergeCell ref="A7:Q7"/>
    <mergeCell ref="A8:F8"/>
    <mergeCell ref="O8:P8"/>
    <mergeCell ref="A9:F9"/>
    <mergeCell ref="M9:M20"/>
    <mergeCell ref="O9:P9"/>
    <mergeCell ref="A10:F10"/>
    <mergeCell ref="O10:P10"/>
    <mergeCell ref="A11:F11"/>
    <mergeCell ref="O11:P11"/>
    <mergeCell ref="A12:F12"/>
    <mergeCell ref="O12:P12"/>
    <mergeCell ref="A13:F13"/>
    <mergeCell ref="A1:Q1"/>
    <mergeCell ref="A2:Q2"/>
    <mergeCell ref="A3:Q3"/>
    <mergeCell ref="C4:Q4"/>
    <mergeCell ref="B5:I5"/>
    <mergeCell ref="L5:O5"/>
    <mergeCell ref="P5:Q5"/>
  </mergeCells>
  <conditionalFormatting sqref="G23">
    <cfRule type="containsText" dxfId="1094" priority="48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093" priority="49" operator="equal">
      <formula>"INEXEQUÍVEL"</formula>
    </cfRule>
    <cfRule type="cellIs" dxfId="1092" priority="50" operator="equal">
      <formula>"EXCESSIVAMENTE ELEVADO"</formula>
    </cfRule>
    <cfRule type="cellIs" dxfId="1091" priority="51" operator="equal">
      <formula>"VÁLIDO"</formula>
    </cfRule>
  </conditionalFormatting>
  <conditionalFormatting sqref="Q21">
    <cfRule type="iconSet" priority="43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104" priority="1">
      <formula>$G9="Base nacional de NFe, V"</formula>
    </cfRule>
    <cfRule type="expression" dxfId="103" priority="2">
      <formula>$G9="Fornecedor - art. 5º, IV"</formula>
    </cfRule>
    <cfRule type="expression" dxfId="102" priority="3">
      <formula>$G9="Sítio eletrônico - art. 5º, III"</formula>
    </cfRule>
    <cfRule type="expression" dxfId="101" priority="4">
      <formula>$G9="Sistemas oficiais de governo - art. 5º, I"</formula>
    </cfRule>
    <cfRule type="expression" dxfId="100" priority="5">
      <formula>$G9="Contratações similares - art. 5º, II"</formula>
    </cfRule>
    <cfRule type="expression" dxfId="99" priority="6">
      <formula>$G9="Mídia especializada - art. 5º, III"</formula>
    </cfRule>
    <cfRule type="expression" dxfId="98" priority="7">
      <formula>$G9="Tabela de referência - art. 5º, III"</formula>
    </cfRule>
  </conditionalFormatting>
  <dataValidations count="2">
    <dataValidation type="list" allowBlank="1" showInputMessage="1" showErrorMessage="1" sqref="J9:J20" xr:uid="{A9340898-3D21-4F37-A380-F062B2616DEE}">
      <formula1>"IGPM,IPCA,Outros,Não se aplica"</formula1>
    </dataValidation>
    <dataValidation type="list" allowBlank="1" showInputMessage="1" showErrorMessage="1" sqref="G9:G20" xr:uid="{6F59D8C6-D6F1-4816-9C95-1DB4C2DDCCA2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1890E-FE12-46D7-9A21-C35B393E0438}">
  <dimension ref="A1:V33"/>
  <sheetViews>
    <sheetView showGridLines="0" zoomScaleNormal="100" zoomScaleSheetLayoutView="100" workbookViewId="0">
      <selection activeCell="A2" sqref="A2:Q2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3">
        <f>IF('Item 17'!B4="","",'Item 17'!B4+1)</f>
        <v>18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/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/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/>
      <c r="C6" s="59" t="s">
        <v>12</v>
      </c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2" t="s">
        <v>26</v>
      </c>
      <c r="S8" s="33" t="s">
        <v>32</v>
      </c>
      <c r="T8" s="33" t="s">
        <v>33</v>
      </c>
      <c r="U8" s="33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/>
      <c r="H9" s="39"/>
      <c r="I9" s="40"/>
      <c r="J9" s="38"/>
      <c r="K9" s="41"/>
      <c r="L9" s="42" t="str">
        <f t="shared" ref="L9:L12" si="0">IF(I9="","",IF(AND(J9="",K9=""),I9,I9*K9+I9))</f>
        <v/>
      </c>
      <c r="M9" s="74">
        <f>IF(SUM(L9:L20=0),"",COUNT(L9:L20))</f>
        <v>0</v>
      </c>
      <c r="N9" s="42" t="str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/>
      </c>
      <c r="O9" s="72" t="str">
        <f>IF(OR($M$9&lt;2,L9=""),"",(ROUNDDOWN(L9/N9,2)))</f>
        <v/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/>
      </c>
      <c r="R9" s="9" t="str">
        <f t="shared" ref="R9:R20" si="1">IF(Q9="","",IF(OR(Q9="INEXEQUÍVEL",Q9="EXCESSIVAMENTE ELEVADO"),"",L9))</f>
        <v/>
      </c>
      <c r="S9" s="10">
        <f t="shared" ref="S9:S20" si="2">IF(OR(G9="Compras.gov.br - art. 5º, I",G9="Contratos.gov.br - art. 5º, I",G9="Painel de Preços - art. 5º, I",G9="SIASGNet - art. 5º, I",G9=""),0,1)</f>
        <v>0</v>
      </c>
      <c r="T9" s="10" t="str">
        <f t="shared" ref="T9:T20" si="3">IF(G9="","",IF(AND(S9=0,Q9="Válido"),0,""))</f>
        <v/>
      </c>
      <c r="U9" s="10" t="str">
        <f t="shared" ref="U9:U20" si="4">IF(G9="","",IF(AND(S9=1,Q9="Válido"),1,""))</f>
        <v/>
      </c>
      <c r="V9" s="15"/>
    </row>
    <row r="10" spans="1:22" s="1" customFormat="1" ht="30" customHeight="1" x14ac:dyDescent="0.25">
      <c r="A10" s="75"/>
      <c r="B10" s="75"/>
      <c r="C10" s="75"/>
      <c r="D10" s="75"/>
      <c r="E10" s="75"/>
      <c r="F10" s="75"/>
      <c r="G10" s="38"/>
      <c r="H10" s="39"/>
      <c r="I10" s="40"/>
      <c r="J10" s="38"/>
      <c r="K10" s="41"/>
      <c r="L10" s="42" t="str">
        <f t="shared" si="0"/>
        <v/>
      </c>
      <c r="M10" s="74"/>
      <c r="N10" s="42" t="str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/>
      </c>
      <c r="O10" s="72" t="str">
        <f t="shared" ref="O10:O20" si="5">IF(OR($M$9&lt;2,L10=""),"",(ROUNDDOWN(L10/N10,2)))</f>
        <v/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/>
      </c>
      <c r="R10" s="9" t="str">
        <f t="shared" si="1"/>
        <v/>
      </c>
      <c r="S10" s="10">
        <f t="shared" si="2"/>
        <v>0</v>
      </c>
      <c r="T10" s="10" t="str">
        <f t="shared" si="3"/>
        <v/>
      </c>
      <c r="U10" s="10" t="str">
        <f t="shared" si="4"/>
        <v/>
      </c>
      <c r="V10" s="15"/>
    </row>
    <row r="11" spans="1:22" s="1" customFormat="1" ht="30" customHeight="1" x14ac:dyDescent="0.25">
      <c r="A11" s="75"/>
      <c r="B11" s="75"/>
      <c r="C11" s="75"/>
      <c r="D11" s="75"/>
      <c r="E11" s="75"/>
      <c r="F11" s="75"/>
      <c r="G11" s="38"/>
      <c r="H11" s="39"/>
      <c r="I11" s="40"/>
      <c r="J11" s="38"/>
      <c r="K11" s="41"/>
      <c r="L11" s="42" t="str">
        <f t="shared" si="0"/>
        <v/>
      </c>
      <c r="M11" s="74"/>
      <c r="N11" s="42" t="str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/>
      </c>
      <c r="O11" s="72" t="str">
        <f t="shared" si="5"/>
        <v/>
      </c>
      <c r="P11" s="72"/>
      <c r="Q11" s="43" t="str">
        <f t="shared" si="6"/>
        <v/>
      </c>
      <c r="R11" s="9" t="str">
        <f t="shared" si="1"/>
        <v/>
      </c>
      <c r="S11" s="10">
        <f t="shared" si="2"/>
        <v>0</v>
      </c>
      <c r="T11" s="10" t="str">
        <f t="shared" si="3"/>
        <v/>
      </c>
      <c r="U11" s="10" t="str">
        <f t="shared" si="4"/>
        <v/>
      </c>
      <c r="V11" s="15"/>
    </row>
    <row r="12" spans="1:22" s="1" customFormat="1" ht="30" customHeight="1" x14ac:dyDescent="0.25">
      <c r="A12" s="75"/>
      <c r="B12" s="75"/>
      <c r="C12" s="75"/>
      <c r="D12" s="75"/>
      <c r="E12" s="75"/>
      <c r="F12" s="75"/>
      <c r="G12" s="38"/>
      <c r="H12" s="39"/>
      <c r="I12" s="40"/>
      <c r="J12" s="38"/>
      <c r="K12" s="41"/>
      <c r="L12" s="42" t="str">
        <f t="shared" si="0"/>
        <v/>
      </c>
      <c r="M12" s="74"/>
      <c r="N12" s="42" t="str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/>
      </c>
      <c r="O12" s="72" t="str">
        <f t="shared" si="5"/>
        <v/>
      </c>
      <c r="P12" s="72"/>
      <c r="Q12" s="43" t="str">
        <f t="shared" si="6"/>
        <v/>
      </c>
      <c r="R12" s="9" t="str">
        <f t="shared" si="1"/>
        <v/>
      </c>
      <c r="S12" s="10">
        <f t="shared" si="2"/>
        <v>0</v>
      </c>
      <c r="T12" s="10" t="str">
        <f t="shared" si="3"/>
        <v/>
      </c>
      <c r="U12" s="10" t="str">
        <f t="shared" si="4"/>
        <v/>
      </c>
      <c r="V12" s="15"/>
    </row>
    <row r="13" spans="1:22" s="1" customFormat="1" ht="30" customHeight="1" x14ac:dyDescent="0.25">
      <c r="A13" s="75"/>
      <c r="B13" s="75"/>
      <c r="C13" s="75"/>
      <c r="D13" s="75"/>
      <c r="E13" s="75"/>
      <c r="F13" s="75"/>
      <c r="G13" s="38"/>
      <c r="H13" s="39"/>
      <c r="I13" s="40"/>
      <c r="J13" s="38"/>
      <c r="K13" s="41"/>
      <c r="L13" s="42" t="str">
        <f>IF(I13="","",IF(AND(J13="",K13=""),I13,I13*K13+I13))</f>
        <v/>
      </c>
      <c r="M13" s="74"/>
      <c r="N13" s="42" t="str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/>
      </c>
      <c r="O13" s="72" t="str">
        <f t="shared" si="5"/>
        <v/>
      </c>
      <c r="P13" s="72"/>
      <c r="Q13" s="43" t="str">
        <f t="shared" si="6"/>
        <v/>
      </c>
      <c r="R13" s="9" t="str">
        <f t="shared" si="1"/>
        <v/>
      </c>
      <c r="S13" s="10">
        <f t="shared" si="2"/>
        <v>0</v>
      </c>
      <c r="T13" s="10" t="str">
        <f t="shared" si="3"/>
        <v/>
      </c>
      <c r="U13" s="10" t="str">
        <f t="shared" si="4"/>
        <v/>
      </c>
      <c r="V13" s="15"/>
    </row>
    <row r="14" spans="1:22" s="1" customFormat="1" ht="30" customHeight="1" x14ac:dyDescent="0.25">
      <c r="A14" s="75"/>
      <c r="B14" s="75"/>
      <c r="C14" s="75"/>
      <c r="D14" s="75"/>
      <c r="E14" s="75"/>
      <c r="F14" s="75"/>
      <c r="G14" s="38"/>
      <c r="H14" s="39"/>
      <c r="I14" s="40"/>
      <c r="J14" s="38"/>
      <c r="K14" s="41"/>
      <c r="L14" s="42" t="str">
        <f t="shared" ref="L14:L20" si="7">IF(I14="","",IF(AND(J14="",K14=""),I14,I14*K14+I14))</f>
        <v/>
      </c>
      <c r="M14" s="74"/>
      <c r="N14" s="42" t="str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/>
      </c>
      <c r="O14" s="72" t="str">
        <f t="shared" si="5"/>
        <v/>
      </c>
      <c r="P14" s="72"/>
      <c r="Q14" s="43" t="str">
        <f t="shared" si="6"/>
        <v/>
      </c>
      <c r="R14" s="9" t="str">
        <f t="shared" si="1"/>
        <v/>
      </c>
      <c r="S14" s="10">
        <f t="shared" si="2"/>
        <v>0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/>
      <c r="B15" s="75"/>
      <c r="C15" s="75"/>
      <c r="D15" s="75"/>
      <c r="E15" s="75"/>
      <c r="F15" s="75"/>
      <c r="G15" s="38"/>
      <c r="H15" s="39"/>
      <c r="I15" s="40"/>
      <c r="J15" s="38"/>
      <c r="K15" s="41"/>
      <c r="L15" s="42" t="str">
        <f t="shared" si="7"/>
        <v/>
      </c>
      <c r="M15" s="74"/>
      <c r="N15" s="42" t="str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/>
      </c>
      <c r="O15" s="72" t="str">
        <f t="shared" si="5"/>
        <v/>
      </c>
      <c r="P15" s="72"/>
      <c r="Q15" s="43" t="str">
        <f t="shared" si="6"/>
        <v/>
      </c>
      <c r="R15" s="9" t="str">
        <f t="shared" si="1"/>
        <v/>
      </c>
      <c r="S15" s="10">
        <f t="shared" si="2"/>
        <v>0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si="5"/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si="5"/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79" t="s">
        <v>7</v>
      </c>
      <c r="B21" s="79"/>
      <c r="C21" s="79"/>
      <c r="D21" s="79"/>
      <c r="E21" s="79"/>
      <c r="F21" s="79"/>
      <c r="G21" s="66"/>
      <c r="H21" s="66"/>
      <c r="I21" s="66"/>
      <c r="J21" s="66"/>
      <c r="K21" s="66"/>
      <c r="L21" s="66"/>
      <c r="M21" s="36"/>
      <c r="N21" s="79" t="s">
        <v>10</v>
      </c>
      <c r="O21" s="79"/>
      <c r="P21" s="79"/>
      <c r="Q21" s="44" t="str">
        <f>IF($R$21=0,"",$R$21)</f>
        <v/>
      </c>
      <c r="R21" s="35">
        <f>COUNT(R9:R20)</f>
        <v>0</v>
      </c>
      <c r="S21" s="14"/>
      <c r="T21" s="69">
        <f>SUM(T9:U20)</f>
        <v>0</v>
      </c>
      <c r="U21" s="70"/>
      <c r="V21" s="15"/>
    </row>
    <row r="22" spans="1:22" s="1" customFormat="1" ht="18.75" customHeight="1" x14ac:dyDescent="0.25">
      <c r="A22" s="76" t="s">
        <v>49</v>
      </c>
      <c r="B22" s="76"/>
      <c r="C22" s="76"/>
      <c r="D22" s="76"/>
      <c r="E22" s="76"/>
      <c r="F22" s="76"/>
      <c r="G22" s="66"/>
      <c r="H22" s="66"/>
      <c r="I22" s="66"/>
      <c r="J22" s="66"/>
      <c r="K22" s="66"/>
      <c r="L22" s="66"/>
      <c r="M22" s="15"/>
      <c r="N22" s="67"/>
      <c r="O22" s="67"/>
      <c r="P22" s="67"/>
      <c r="Q22" s="67"/>
      <c r="R22" s="15"/>
      <c r="S22" s="11"/>
      <c r="T22" s="11"/>
      <c r="U22" s="11"/>
      <c r="V22" s="15"/>
    </row>
    <row r="23" spans="1:22" s="1" customFormat="1" ht="18.75" customHeight="1" x14ac:dyDescent="0.25">
      <c r="A23" s="76"/>
      <c r="B23" s="76"/>
      <c r="C23" s="76"/>
      <c r="D23" s="76"/>
      <c r="E23" s="76"/>
      <c r="F23" s="76"/>
      <c r="G23" s="68" t="str">
        <f>IF(OR($L$9="",$R$21&gt;=3),"","Necessário justificar nos autos a determinação do preço estimado com base em menos de 3 (três) preços válidos (art. 6º, § 5º da IN SEGES/ME 65/2021)")</f>
        <v/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"/>
      <c r="S23" s="11"/>
      <c r="T23" s="11"/>
      <c r="U23" s="11"/>
      <c r="V23" s="15"/>
    </row>
    <row r="24" spans="1:22" s="1" customFormat="1" ht="18.75" customHeight="1" x14ac:dyDescent="0.25">
      <c r="A24" s="76"/>
      <c r="B24" s="76"/>
      <c r="C24" s="76"/>
      <c r="D24" s="76"/>
      <c r="E24" s="76"/>
      <c r="F24" s="76"/>
      <c r="G24" s="66"/>
      <c r="H24" s="66"/>
      <c r="I24" s="87"/>
      <c r="J24" s="87"/>
      <c r="K24" s="87"/>
      <c r="L24" s="87"/>
      <c r="M24" s="87"/>
      <c r="N24" s="87"/>
      <c r="O24" s="87"/>
      <c r="P24" s="87"/>
      <c r="Q24" s="87"/>
      <c r="R24" s="15"/>
      <c r="S24" s="11"/>
      <c r="T24" s="11"/>
      <c r="U24" s="11"/>
      <c r="V24" s="15"/>
    </row>
    <row r="25" spans="1:22" ht="18" customHeight="1" x14ac:dyDescent="0.2">
      <c r="A25" s="77" t="s">
        <v>44</v>
      </c>
      <c r="B25" s="77"/>
      <c r="C25" s="77"/>
      <c r="D25" s="77"/>
      <c r="E25" s="77"/>
      <c r="F25" s="45" t="str">
        <f>IF($R$21&lt;2,"",_xlfn.STDEV.S(R9:R20)/ROUND(AVERAGE(R9:R20),2))</f>
        <v/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77" t="s">
        <v>28</v>
      </c>
      <c r="B26" s="77"/>
      <c r="C26" s="77"/>
      <c r="D26" s="77"/>
      <c r="E26" s="77"/>
      <c r="F26" s="46" t="str">
        <f>IF($R$21=0,"",SMALL(R9:R20,1))</f>
        <v/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77" t="s">
        <v>29</v>
      </c>
      <c r="B27" s="77"/>
      <c r="C27" s="77"/>
      <c r="D27" s="77"/>
      <c r="E27" s="77"/>
      <c r="F27" s="46" t="str">
        <f>IF($F$25="","",ROUND(AVERAGE(R9:R20),2))</f>
        <v/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77" t="s">
        <v>30</v>
      </c>
      <c r="B28" s="77"/>
      <c r="C28" s="77"/>
      <c r="D28" s="77"/>
      <c r="E28" s="77"/>
      <c r="F28" s="46" t="str">
        <f>IF($F$25="","",ROUND(MEDIAN(R9:R20),2))</f>
        <v/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76" t="s">
        <v>25</v>
      </c>
      <c r="B29" s="76"/>
      <c r="C29" s="76"/>
      <c r="D29" s="76"/>
      <c r="E29" s="76"/>
      <c r="F29" s="7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78" t="s">
        <v>31</v>
      </c>
      <c r="B30" s="78"/>
      <c r="C30" s="78"/>
      <c r="D30" s="78"/>
      <c r="E30" s="78"/>
      <c r="F30" s="46" t="str">
        <f>IF($F$25&lt;=1%,$F$26,IF(OR($F$25&gt;25%,$T$21&lt;=0),$F$28,$F$27))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KL6BDwqDM9ObKEUJbmg75CJ9iVFr5wzITs65kAv9vlJkGEy1FGt6N8Sau6n7Mu/NCTjUwFByHWwZ/PxUg388gQ==" saltValue="jTAq13DYcc5PXa86d8uiRg==" spinCount="100000" sheet="1" objects="1" scenarios="1"/>
  <mergeCells count="59">
    <mergeCell ref="A33:Q33"/>
    <mergeCell ref="I25:Q25"/>
    <mergeCell ref="A26:E26"/>
    <mergeCell ref="J26:O26"/>
    <mergeCell ref="A27:E27"/>
    <mergeCell ref="J27:O27"/>
    <mergeCell ref="A28:E28"/>
    <mergeCell ref="J28:O28"/>
    <mergeCell ref="A29:F29"/>
    <mergeCell ref="G29:Q30"/>
    <mergeCell ref="A30:E30"/>
    <mergeCell ref="A31:Q31"/>
    <mergeCell ref="A32:Q32"/>
    <mergeCell ref="T21:U21"/>
    <mergeCell ref="A22:F24"/>
    <mergeCell ref="N22:Q22"/>
    <mergeCell ref="G23:Q23"/>
    <mergeCell ref="G24:H28"/>
    <mergeCell ref="I24:Q24"/>
    <mergeCell ref="A25:E25"/>
    <mergeCell ref="A20:F20"/>
    <mergeCell ref="O20:P20"/>
    <mergeCell ref="A21:F21"/>
    <mergeCell ref="G21:L22"/>
    <mergeCell ref="N21:P21"/>
    <mergeCell ref="A17:F17"/>
    <mergeCell ref="O17:P17"/>
    <mergeCell ref="A18:F18"/>
    <mergeCell ref="O18:P18"/>
    <mergeCell ref="A19:F19"/>
    <mergeCell ref="O19:P19"/>
    <mergeCell ref="O13:P13"/>
    <mergeCell ref="A15:F15"/>
    <mergeCell ref="O15:P15"/>
    <mergeCell ref="A16:F16"/>
    <mergeCell ref="O16:P16"/>
    <mergeCell ref="A14:F14"/>
    <mergeCell ref="O14:P14"/>
    <mergeCell ref="E6:Q6"/>
    <mergeCell ref="A7:Q7"/>
    <mergeCell ref="A8:F8"/>
    <mergeCell ref="O8:P8"/>
    <mergeCell ref="A9:F9"/>
    <mergeCell ref="M9:M20"/>
    <mergeCell ref="O9:P9"/>
    <mergeCell ref="A10:F10"/>
    <mergeCell ref="O10:P10"/>
    <mergeCell ref="A11:F11"/>
    <mergeCell ref="O11:P11"/>
    <mergeCell ref="A12:F12"/>
    <mergeCell ref="O12:P12"/>
    <mergeCell ref="A13:F13"/>
    <mergeCell ref="A1:Q1"/>
    <mergeCell ref="A2:Q2"/>
    <mergeCell ref="A3:Q3"/>
    <mergeCell ref="C4:Q4"/>
    <mergeCell ref="B5:I5"/>
    <mergeCell ref="L5:O5"/>
    <mergeCell ref="P5:Q5"/>
  </mergeCells>
  <conditionalFormatting sqref="G23">
    <cfRule type="containsText" dxfId="1086" priority="48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085" priority="49" operator="equal">
      <formula>"INEXEQUÍVEL"</formula>
    </cfRule>
    <cfRule type="cellIs" dxfId="1084" priority="50" operator="equal">
      <formula>"EXCESSIVAMENTE ELEVADO"</formula>
    </cfRule>
    <cfRule type="cellIs" dxfId="1083" priority="51" operator="equal">
      <formula>"VÁLIDO"</formula>
    </cfRule>
  </conditionalFormatting>
  <conditionalFormatting sqref="Q21">
    <cfRule type="iconSet" priority="43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111" priority="1">
      <formula>$G9="Base nacional de NFe, V"</formula>
    </cfRule>
    <cfRule type="expression" dxfId="110" priority="2">
      <formula>$G9="Fornecedor - art. 5º, IV"</formula>
    </cfRule>
    <cfRule type="expression" dxfId="109" priority="3">
      <formula>$G9="Sítio eletrônico - art. 5º, III"</formula>
    </cfRule>
    <cfRule type="expression" dxfId="108" priority="4">
      <formula>$G9="Sistemas oficiais de governo - art. 5º, I"</formula>
    </cfRule>
    <cfRule type="expression" dxfId="107" priority="5">
      <formula>$G9="Contratações similares - art. 5º, II"</formula>
    </cfRule>
    <cfRule type="expression" dxfId="106" priority="6">
      <formula>$G9="Mídia especializada - art. 5º, III"</formula>
    </cfRule>
    <cfRule type="expression" dxfId="105" priority="7">
      <formula>$G9="Tabela de referência - art. 5º, III"</formula>
    </cfRule>
  </conditionalFormatting>
  <dataValidations count="2">
    <dataValidation type="list" allowBlank="1" showInputMessage="1" showErrorMessage="1" sqref="J9:J20" xr:uid="{CC13E185-6A7A-4090-B963-4AAE88AE980B}">
      <formula1>"IGPM,IPCA,Outros,Não se aplica"</formula1>
    </dataValidation>
    <dataValidation type="list" allowBlank="1" showInputMessage="1" showErrorMessage="1" sqref="G9:G20" xr:uid="{F1718C3E-839C-42AE-BCD5-0DBB288372BB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84AEF-5719-4088-81D3-D59C0FAB2C7E}">
  <dimension ref="A1:V33"/>
  <sheetViews>
    <sheetView showGridLines="0" zoomScaleNormal="100" zoomScaleSheetLayoutView="100" workbookViewId="0">
      <selection activeCell="A2" sqref="A2:Q2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3">
        <f>IF('Item 18'!B4="","",'Item 18'!B4+1)</f>
        <v>19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/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/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/>
      <c r="C6" s="59" t="s">
        <v>12</v>
      </c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2" t="s">
        <v>26</v>
      </c>
      <c r="S8" s="33" t="s">
        <v>32</v>
      </c>
      <c r="T8" s="33" t="s">
        <v>33</v>
      </c>
      <c r="U8" s="33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/>
      <c r="H9" s="39"/>
      <c r="I9" s="40"/>
      <c r="J9" s="38"/>
      <c r="K9" s="41"/>
      <c r="L9" s="42" t="str">
        <f t="shared" ref="L9:L12" si="0">IF(I9="","",IF(AND(J9="",K9=""),I9,I9*K9+I9))</f>
        <v/>
      </c>
      <c r="M9" s="74">
        <f>IF(SUM(L9:L20=0),"",COUNT(L9:L20))</f>
        <v>0</v>
      </c>
      <c r="N9" s="42" t="str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/>
      </c>
      <c r="O9" s="72" t="str">
        <f>IF(OR($M$9&lt;2,L9=""),"",(ROUNDDOWN(L9/N9,2)))</f>
        <v/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/>
      </c>
      <c r="R9" s="9" t="str">
        <f t="shared" ref="R9:R20" si="1">IF(Q9="","",IF(OR(Q9="INEXEQUÍVEL",Q9="EXCESSIVAMENTE ELEVADO"),"",L9))</f>
        <v/>
      </c>
      <c r="S9" s="10">
        <f t="shared" ref="S9:S20" si="2">IF(OR(G9="Compras.gov.br - art. 5º, I",G9="Contratos.gov.br - art. 5º, I",G9="Painel de Preços - art. 5º, I",G9="SIASGNet - art. 5º, I",G9=""),0,1)</f>
        <v>0</v>
      </c>
      <c r="T9" s="10" t="str">
        <f t="shared" ref="T9:T20" si="3">IF(G9="","",IF(AND(S9=0,Q9="Válido"),0,""))</f>
        <v/>
      </c>
      <c r="U9" s="10" t="str">
        <f t="shared" ref="U9:U20" si="4">IF(G9="","",IF(AND(S9=1,Q9="Válido"),1,""))</f>
        <v/>
      </c>
      <c r="V9" s="15"/>
    </row>
    <row r="10" spans="1:22" s="1" customFormat="1" ht="30" customHeight="1" x14ac:dyDescent="0.25">
      <c r="A10" s="75"/>
      <c r="B10" s="75"/>
      <c r="C10" s="75"/>
      <c r="D10" s="75"/>
      <c r="E10" s="75"/>
      <c r="F10" s="75"/>
      <c r="G10" s="38"/>
      <c r="H10" s="39"/>
      <c r="I10" s="40"/>
      <c r="J10" s="38"/>
      <c r="K10" s="41"/>
      <c r="L10" s="42" t="str">
        <f t="shared" si="0"/>
        <v/>
      </c>
      <c r="M10" s="74"/>
      <c r="N10" s="42" t="str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/>
      </c>
      <c r="O10" s="72" t="str">
        <f t="shared" ref="O10:O20" si="5">IF(OR($M$9&lt;2,L10=""),"",(ROUNDDOWN(L10/N10,2)))</f>
        <v/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/>
      </c>
      <c r="R10" s="9" t="str">
        <f t="shared" si="1"/>
        <v/>
      </c>
      <c r="S10" s="10">
        <f t="shared" si="2"/>
        <v>0</v>
      </c>
      <c r="T10" s="10" t="str">
        <f t="shared" si="3"/>
        <v/>
      </c>
      <c r="U10" s="10" t="str">
        <f t="shared" si="4"/>
        <v/>
      </c>
      <c r="V10" s="15"/>
    </row>
    <row r="11" spans="1:22" s="1" customFormat="1" ht="30" customHeight="1" x14ac:dyDescent="0.25">
      <c r="A11" s="75"/>
      <c r="B11" s="75"/>
      <c r="C11" s="75"/>
      <c r="D11" s="75"/>
      <c r="E11" s="75"/>
      <c r="F11" s="75"/>
      <c r="G11" s="38"/>
      <c r="H11" s="39"/>
      <c r="I11" s="40"/>
      <c r="J11" s="38"/>
      <c r="K11" s="41"/>
      <c r="L11" s="42" t="str">
        <f t="shared" si="0"/>
        <v/>
      </c>
      <c r="M11" s="74"/>
      <c r="N11" s="42" t="str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/>
      </c>
      <c r="O11" s="72" t="str">
        <f t="shared" si="5"/>
        <v/>
      </c>
      <c r="P11" s="72"/>
      <c r="Q11" s="43" t="str">
        <f t="shared" si="6"/>
        <v/>
      </c>
      <c r="R11" s="9" t="str">
        <f t="shared" si="1"/>
        <v/>
      </c>
      <c r="S11" s="10">
        <f t="shared" si="2"/>
        <v>0</v>
      </c>
      <c r="T11" s="10" t="str">
        <f t="shared" si="3"/>
        <v/>
      </c>
      <c r="U11" s="10" t="str">
        <f t="shared" si="4"/>
        <v/>
      </c>
      <c r="V11" s="15"/>
    </row>
    <row r="12" spans="1:22" s="1" customFormat="1" ht="30" customHeight="1" x14ac:dyDescent="0.25">
      <c r="A12" s="75"/>
      <c r="B12" s="75"/>
      <c r="C12" s="75"/>
      <c r="D12" s="75"/>
      <c r="E12" s="75"/>
      <c r="F12" s="75"/>
      <c r="G12" s="38"/>
      <c r="H12" s="39"/>
      <c r="I12" s="40"/>
      <c r="J12" s="38"/>
      <c r="K12" s="41"/>
      <c r="L12" s="42" t="str">
        <f t="shared" si="0"/>
        <v/>
      </c>
      <c r="M12" s="74"/>
      <c r="N12" s="42" t="str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/>
      </c>
      <c r="O12" s="72" t="str">
        <f t="shared" si="5"/>
        <v/>
      </c>
      <c r="P12" s="72"/>
      <c r="Q12" s="43" t="str">
        <f t="shared" si="6"/>
        <v/>
      </c>
      <c r="R12" s="9" t="str">
        <f t="shared" si="1"/>
        <v/>
      </c>
      <c r="S12" s="10">
        <f t="shared" si="2"/>
        <v>0</v>
      </c>
      <c r="T12" s="10" t="str">
        <f t="shared" si="3"/>
        <v/>
      </c>
      <c r="U12" s="10" t="str">
        <f t="shared" si="4"/>
        <v/>
      </c>
      <c r="V12" s="15"/>
    </row>
    <row r="13" spans="1:22" s="1" customFormat="1" ht="30" customHeight="1" x14ac:dyDescent="0.25">
      <c r="A13" s="75"/>
      <c r="B13" s="75"/>
      <c r="C13" s="75"/>
      <c r="D13" s="75"/>
      <c r="E13" s="75"/>
      <c r="F13" s="75"/>
      <c r="G13" s="38"/>
      <c r="H13" s="39"/>
      <c r="I13" s="40"/>
      <c r="J13" s="38"/>
      <c r="K13" s="41"/>
      <c r="L13" s="42" t="str">
        <f>IF(I13="","",IF(AND(J13="",K13=""),I13,I13*K13+I13))</f>
        <v/>
      </c>
      <c r="M13" s="74"/>
      <c r="N13" s="42" t="str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/>
      </c>
      <c r="O13" s="72" t="str">
        <f t="shared" si="5"/>
        <v/>
      </c>
      <c r="P13" s="72"/>
      <c r="Q13" s="43" t="str">
        <f t="shared" si="6"/>
        <v/>
      </c>
      <c r="R13" s="9" t="str">
        <f t="shared" si="1"/>
        <v/>
      </c>
      <c r="S13" s="10">
        <f t="shared" si="2"/>
        <v>0</v>
      </c>
      <c r="T13" s="10" t="str">
        <f t="shared" si="3"/>
        <v/>
      </c>
      <c r="U13" s="10" t="str">
        <f t="shared" si="4"/>
        <v/>
      </c>
      <c r="V13" s="15"/>
    </row>
    <row r="14" spans="1:22" s="1" customFormat="1" ht="30" customHeight="1" x14ac:dyDescent="0.25">
      <c r="A14" s="75"/>
      <c r="B14" s="75"/>
      <c r="C14" s="75"/>
      <c r="D14" s="75"/>
      <c r="E14" s="75"/>
      <c r="F14" s="75"/>
      <c r="G14" s="38"/>
      <c r="H14" s="39"/>
      <c r="I14" s="40"/>
      <c r="J14" s="38"/>
      <c r="K14" s="41"/>
      <c r="L14" s="42" t="str">
        <f t="shared" ref="L14:L20" si="7">IF(I14="","",IF(AND(J14="",K14=""),I14,I14*K14+I14))</f>
        <v/>
      </c>
      <c r="M14" s="74"/>
      <c r="N14" s="42" t="str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/>
      </c>
      <c r="O14" s="72" t="str">
        <f t="shared" si="5"/>
        <v/>
      </c>
      <c r="P14" s="72"/>
      <c r="Q14" s="43" t="str">
        <f t="shared" si="6"/>
        <v/>
      </c>
      <c r="R14" s="9" t="str">
        <f t="shared" si="1"/>
        <v/>
      </c>
      <c r="S14" s="10">
        <f t="shared" si="2"/>
        <v>0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/>
      <c r="B15" s="75"/>
      <c r="C15" s="75"/>
      <c r="D15" s="75"/>
      <c r="E15" s="75"/>
      <c r="F15" s="75"/>
      <c r="G15" s="38"/>
      <c r="H15" s="39"/>
      <c r="I15" s="40"/>
      <c r="J15" s="38"/>
      <c r="K15" s="41"/>
      <c r="L15" s="42" t="str">
        <f t="shared" si="7"/>
        <v/>
      </c>
      <c r="M15" s="74"/>
      <c r="N15" s="42" t="str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/>
      </c>
      <c r="O15" s="72" t="str">
        <f t="shared" si="5"/>
        <v/>
      </c>
      <c r="P15" s="72"/>
      <c r="Q15" s="43" t="str">
        <f t="shared" si="6"/>
        <v/>
      </c>
      <c r="R15" s="9" t="str">
        <f t="shared" si="1"/>
        <v/>
      </c>
      <c r="S15" s="10">
        <f t="shared" si="2"/>
        <v>0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si="5"/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si="5"/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79" t="s">
        <v>7</v>
      </c>
      <c r="B21" s="79"/>
      <c r="C21" s="79"/>
      <c r="D21" s="79"/>
      <c r="E21" s="79"/>
      <c r="F21" s="79"/>
      <c r="G21" s="66"/>
      <c r="H21" s="66"/>
      <c r="I21" s="66"/>
      <c r="J21" s="66"/>
      <c r="K21" s="66"/>
      <c r="L21" s="66"/>
      <c r="M21" s="36"/>
      <c r="N21" s="79" t="s">
        <v>10</v>
      </c>
      <c r="O21" s="79"/>
      <c r="P21" s="79"/>
      <c r="Q21" s="44" t="str">
        <f>IF($R$21=0,"",$R$21)</f>
        <v/>
      </c>
      <c r="R21" s="35">
        <f>COUNT(R9:R20)</f>
        <v>0</v>
      </c>
      <c r="S21" s="14"/>
      <c r="T21" s="69">
        <f>SUM(T9:U20)</f>
        <v>0</v>
      </c>
      <c r="U21" s="70"/>
      <c r="V21" s="15"/>
    </row>
    <row r="22" spans="1:22" s="1" customFormat="1" ht="18.75" customHeight="1" x14ac:dyDescent="0.25">
      <c r="A22" s="76" t="s">
        <v>49</v>
      </c>
      <c r="B22" s="76"/>
      <c r="C22" s="76"/>
      <c r="D22" s="76"/>
      <c r="E22" s="76"/>
      <c r="F22" s="76"/>
      <c r="G22" s="66"/>
      <c r="H22" s="66"/>
      <c r="I22" s="66"/>
      <c r="J22" s="66"/>
      <c r="K22" s="66"/>
      <c r="L22" s="66"/>
      <c r="M22" s="15"/>
      <c r="N22" s="67"/>
      <c r="O22" s="67"/>
      <c r="P22" s="67"/>
      <c r="Q22" s="67"/>
      <c r="R22" s="15"/>
      <c r="S22" s="11"/>
      <c r="T22" s="11"/>
      <c r="U22" s="11"/>
      <c r="V22" s="15"/>
    </row>
    <row r="23" spans="1:22" s="1" customFormat="1" ht="18.75" customHeight="1" x14ac:dyDescent="0.25">
      <c r="A23" s="76"/>
      <c r="B23" s="76"/>
      <c r="C23" s="76"/>
      <c r="D23" s="76"/>
      <c r="E23" s="76"/>
      <c r="F23" s="76"/>
      <c r="G23" s="68" t="str">
        <f>IF(OR($L$9="",$R$21&gt;=3),"","Necessário justificar nos autos a determinação do preço estimado com base em menos de 3 (três) preços válidos (art. 6º, § 5º da IN SEGES/ME 65/2021)")</f>
        <v/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"/>
      <c r="S23" s="11"/>
      <c r="T23" s="11"/>
      <c r="U23" s="11"/>
      <c r="V23" s="15"/>
    </row>
    <row r="24" spans="1:22" s="1" customFormat="1" ht="18.75" customHeight="1" x14ac:dyDescent="0.25">
      <c r="A24" s="76"/>
      <c r="B24" s="76"/>
      <c r="C24" s="76"/>
      <c r="D24" s="76"/>
      <c r="E24" s="76"/>
      <c r="F24" s="76"/>
      <c r="G24" s="66"/>
      <c r="H24" s="66"/>
      <c r="I24" s="87"/>
      <c r="J24" s="87"/>
      <c r="K24" s="87"/>
      <c r="L24" s="87"/>
      <c r="M24" s="87"/>
      <c r="N24" s="87"/>
      <c r="O24" s="87"/>
      <c r="P24" s="87"/>
      <c r="Q24" s="87"/>
      <c r="R24" s="15"/>
      <c r="S24" s="11"/>
      <c r="T24" s="11"/>
      <c r="U24" s="11"/>
      <c r="V24" s="15"/>
    </row>
    <row r="25" spans="1:22" ht="18" customHeight="1" x14ac:dyDescent="0.2">
      <c r="A25" s="77" t="s">
        <v>44</v>
      </c>
      <c r="B25" s="77"/>
      <c r="C25" s="77"/>
      <c r="D25" s="77"/>
      <c r="E25" s="77"/>
      <c r="F25" s="45" t="str">
        <f>IF($R$21&lt;2,"",_xlfn.STDEV.S(R9:R20)/ROUND(AVERAGE(R9:R20),2))</f>
        <v/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77" t="s">
        <v>28</v>
      </c>
      <c r="B26" s="77"/>
      <c r="C26" s="77"/>
      <c r="D26" s="77"/>
      <c r="E26" s="77"/>
      <c r="F26" s="46" t="str">
        <f>IF($R$21=0,"",SMALL(R9:R20,1))</f>
        <v/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77" t="s">
        <v>29</v>
      </c>
      <c r="B27" s="77"/>
      <c r="C27" s="77"/>
      <c r="D27" s="77"/>
      <c r="E27" s="77"/>
      <c r="F27" s="46" t="str">
        <f>IF($F$25="","",ROUND(AVERAGE(R9:R20),2))</f>
        <v/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77" t="s">
        <v>30</v>
      </c>
      <c r="B28" s="77"/>
      <c r="C28" s="77"/>
      <c r="D28" s="77"/>
      <c r="E28" s="77"/>
      <c r="F28" s="46" t="str">
        <f>IF($F$25="","",ROUND(MEDIAN(R9:R20),2))</f>
        <v/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76" t="s">
        <v>25</v>
      </c>
      <c r="B29" s="76"/>
      <c r="C29" s="76"/>
      <c r="D29" s="76"/>
      <c r="E29" s="76"/>
      <c r="F29" s="7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78" t="s">
        <v>31</v>
      </c>
      <c r="B30" s="78"/>
      <c r="C30" s="78"/>
      <c r="D30" s="78"/>
      <c r="E30" s="78"/>
      <c r="F30" s="46" t="str">
        <f>IF($F$25&lt;=1%,$F$26,IF(OR($F$25&gt;25%,$T$21&lt;=0),$F$28,$F$27))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szS29u7bjPH4Hs8SK0ngtmYzgIvYy1BbwAuQwe1wytn7zbQAYmCEn60HdqG0strZ/qHvIBjgVXVdLnvuKbC9Lw==" saltValue="R6S/dr1bfkBjyHg3/lQMIA==" spinCount="100000" sheet="1" objects="1" scenarios="1"/>
  <mergeCells count="59">
    <mergeCell ref="A33:Q33"/>
    <mergeCell ref="I25:Q25"/>
    <mergeCell ref="A26:E26"/>
    <mergeCell ref="J26:O26"/>
    <mergeCell ref="A27:E27"/>
    <mergeCell ref="J27:O27"/>
    <mergeCell ref="A28:E28"/>
    <mergeCell ref="J28:O28"/>
    <mergeCell ref="A29:F29"/>
    <mergeCell ref="G29:Q30"/>
    <mergeCell ref="A30:E30"/>
    <mergeCell ref="A31:Q31"/>
    <mergeCell ref="A32:Q32"/>
    <mergeCell ref="T21:U21"/>
    <mergeCell ref="A22:F24"/>
    <mergeCell ref="N22:Q22"/>
    <mergeCell ref="G23:Q23"/>
    <mergeCell ref="G24:H28"/>
    <mergeCell ref="I24:Q24"/>
    <mergeCell ref="A25:E25"/>
    <mergeCell ref="A20:F20"/>
    <mergeCell ref="O20:P20"/>
    <mergeCell ref="A21:F21"/>
    <mergeCell ref="G21:L22"/>
    <mergeCell ref="N21:P21"/>
    <mergeCell ref="A17:F17"/>
    <mergeCell ref="O17:P17"/>
    <mergeCell ref="A18:F18"/>
    <mergeCell ref="O18:P18"/>
    <mergeCell ref="A19:F19"/>
    <mergeCell ref="O19:P19"/>
    <mergeCell ref="O13:P13"/>
    <mergeCell ref="A15:F15"/>
    <mergeCell ref="O15:P15"/>
    <mergeCell ref="A16:F16"/>
    <mergeCell ref="O16:P16"/>
    <mergeCell ref="A14:F14"/>
    <mergeCell ref="O14:P14"/>
    <mergeCell ref="E6:Q6"/>
    <mergeCell ref="A7:Q7"/>
    <mergeCell ref="A8:F8"/>
    <mergeCell ref="O8:P8"/>
    <mergeCell ref="A9:F9"/>
    <mergeCell ref="M9:M20"/>
    <mergeCell ref="O9:P9"/>
    <mergeCell ref="A10:F10"/>
    <mergeCell ref="O10:P10"/>
    <mergeCell ref="A11:F11"/>
    <mergeCell ref="O11:P11"/>
    <mergeCell ref="A12:F12"/>
    <mergeCell ref="O12:P12"/>
    <mergeCell ref="A13:F13"/>
    <mergeCell ref="A1:Q1"/>
    <mergeCell ref="A2:Q2"/>
    <mergeCell ref="A3:Q3"/>
    <mergeCell ref="C4:Q4"/>
    <mergeCell ref="B5:I5"/>
    <mergeCell ref="L5:O5"/>
    <mergeCell ref="P5:Q5"/>
  </mergeCells>
  <conditionalFormatting sqref="G23">
    <cfRule type="containsText" dxfId="1078" priority="48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077" priority="49" operator="equal">
      <formula>"INEXEQUÍVEL"</formula>
    </cfRule>
    <cfRule type="cellIs" dxfId="1076" priority="50" operator="equal">
      <formula>"EXCESSIVAMENTE ELEVADO"</formula>
    </cfRule>
    <cfRule type="cellIs" dxfId="1075" priority="51" operator="equal">
      <formula>"VÁLIDO"</formula>
    </cfRule>
  </conditionalFormatting>
  <conditionalFormatting sqref="Q21">
    <cfRule type="iconSet" priority="43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118" priority="1">
      <formula>$G9="Base nacional de NFe, V"</formula>
    </cfRule>
    <cfRule type="expression" dxfId="117" priority="2">
      <formula>$G9="Fornecedor - art. 5º, IV"</formula>
    </cfRule>
    <cfRule type="expression" dxfId="116" priority="3">
      <formula>$G9="Sítio eletrônico - art. 5º, III"</formula>
    </cfRule>
    <cfRule type="expression" dxfId="115" priority="4">
      <formula>$G9="Sistemas oficiais de governo - art. 5º, I"</formula>
    </cfRule>
    <cfRule type="expression" dxfId="114" priority="5">
      <formula>$G9="Contratações similares - art. 5º, II"</formula>
    </cfRule>
    <cfRule type="expression" dxfId="113" priority="6">
      <formula>$G9="Mídia especializada - art. 5º, III"</formula>
    </cfRule>
    <cfRule type="expression" dxfId="112" priority="7">
      <formula>$G9="Tabela de referência - art. 5º, III"</formula>
    </cfRule>
  </conditionalFormatting>
  <dataValidations count="2">
    <dataValidation type="list" allowBlank="1" showInputMessage="1" showErrorMessage="1" sqref="J9:J20" xr:uid="{746F442E-841B-40EC-B3AB-BB7C7A33145F}">
      <formula1>"IGPM,IPCA,Outros,Não se aplica"</formula1>
    </dataValidation>
    <dataValidation type="list" allowBlank="1" showInputMessage="1" showErrorMessage="1" sqref="G9:G20" xr:uid="{02342684-6AAD-47DD-BA20-D7043B7AE093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26F70-18D5-4156-815B-4EBAC5B80269}">
  <dimension ref="A1:V33"/>
  <sheetViews>
    <sheetView showGridLines="0" zoomScaleNormal="100" zoomScaleSheetLayoutView="100" workbookViewId="0">
      <selection activeCell="A2" sqref="A2:Q2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3">
        <f>IF('Item 1'!B4="","",'Item 1'!B4+1)</f>
        <v>2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/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/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/>
      <c r="C6" s="59" t="s">
        <v>12</v>
      </c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1" t="s">
        <v>26</v>
      </c>
      <c r="S8" s="30" t="s">
        <v>32</v>
      </c>
      <c r="T8" s="30" t="s">
        <v>33</v>
      </c>
      <c r="U8" s="30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/>
      <c r="H9" s="39"/>
      <c r="I9" s="40"/>
      <c r="J9" s="38"/>
      <c r="K9" s="41"/>
      <c r="L9" s="42" t="str">
        <f t="shared" ref="L9:L12" si="0">IF(I9="","",IF(AND(J9="",K9=""),I9,I9*K9+I9))</f>
        <v/>
      </c>
      <c r="M9" s="74">
        <f>IF(SUM(L9:L20=0),"",COUNT(L9:L20))</f>
        <v>0</v>
      </c>
      <c r="N9" s="42" t="str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/>
      </c>
      <c r="O9" s="72" t="str">
        <f>IF(OR($M$9&lt;2,L9=""),"",(ROUNDDOWN(L9/N9,2)))</f>
        <v/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/>
      </c>
      <c r="R9" s="9" t="str">
        <f t="shared" ref="R9:R20" si="1">IF(Q9="","",IF(OR(Q9="INEXEQUÍVEL",Q9="EXCESSIVAMENTE ELEVADO"),"",L9))</f>
        <v/>
      </c>
      <c r="S9" s="10">
        <f t="shared" ref="S9:S20" si="2">IF(OR(G9="Compras.gov.br - art. 5º, I",G9="Contratos.gov.br - art. 5º, I",G9="Painel de Preços - art. 5º, I",G9="SIASGNet - art. 5º, I",G9=""),0,1)</f>
        <v>0</v>
      </c>
      <c r="T9" s="10" t="str">
        <f t="shared" ref="T9:T20" si="3">IF(G9="","",IF(AND(S9=0,Q9="Válido"),0,""))</f>
        <v/>
      </c>
      <c r="U9" s="10" t="str">
        <f t="shared" ref="U9:U20" si="4">IF(G9="","",IF(AND(S9=1,Q9="Válido"),1,""))</f>
        <v/>
      </c>
      <c r="V9" s="15"/>
    </row>
    <row r="10" spans="1:22" s="1" customFormat="1" ht="30" customHeight="1" x14ac:dyDescent="0.25">
      <c r="A10" s="75"/>
      <c r="B10" s="75"/>
      <c r="C10" s="75"/>
      <c r="D10" s="75"/>
      <c r="E10" s="75"/>
      <c r="F10" s="75"/>
      <c r="G10" s="38"/>
      <c r="H10" s="39"/>
      <c r="I10" s="40"/>
      <c r="J10" s="38"/>
      <c r="K10" s="41"/>
      <c r="L10" s="42" t="str">
        <f t="shared" si="0"/>
        <v/>
      </c>
      <c r="M10" s="74"/>
      <c r="N10" s="42" t="str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/>
      </c>
      <c r="O10" s="72" t="str">
        <f t="shared" ref="O10:O20" si="5">IF(OR($M$9&lt;2,L10=""),"",(ROUNDDOWN(L10/N10,2)))</f>
        <v/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/>
      </c>
      <c r="R10" s="9" t="str">
        <f t="shared" si="1"/>
        <v/>
      </c>
      <c r="S10" s="10">
        <f t="shared" si="2"/>
        <v>0</v>
      </c>
      <c r="T10" s="10" t="str">
        <f t="shared" si="3"/>
        <v/>
      </c>
      <c r="U10" s="10" t="str">
        <f t="shared" si="4"/>
        <v/>
      </c>
      <c r="V10" s="15"/>
    </row>
    <row r="11" spans="1:22" s="1" customFormat="1" ht="30" customHeight="1" x14ac:dyDescent="0.25">
      <c r="A11" s="75"/>
      <c r="B11" s="75"/>
      <c r="C11" s="75"/>
      <c r="D11" s="75"/>
      <c r="E11" s="75"/>
      <c r="F11" s="75"/>
      <c r="G11" s="38"/>
      <c r="H11" s="39"/>
      <c r="I11" s="40"/>
      <c r="J11" s="38"/>
      <c r="K11" s="41"/>
      <c r="L11" s="42" t="str">
        <f t="shared" si="0"/>
        <v/>
      </c>
      <c r="M11" s="74"/>
      <c r="N11" s="42" t="str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/>
      </c>
      <c r="O11" s="72" t="str">
        <f t="shared" si="5"/>
        <v/>
      </c>
      <c r="P11" s="72"/>
      <c r="Q11" s="43" t="str">
        <f t="shared" si="6"/>
        <v/>
      </c>
      <c r="R11" s="9" t="str">
        <f t="shared" si="1"/>
        <v/>
      </c>
      <c r="S11" s="10">
        <f t="shared" si="2"/>
        <v>0</v>
      </c>
      <c r="T11" s="10" t="str">
        <f t="shared" si="3"/>
        <v/>
      </c>
      <c r="U11" s="10" t="str">
        <f t="shared" si="4"/>
        <v/>
      </c>
      <c r="V11" s="15"/>
    </row>
    <row r="12" spans="1:22" s="1" customFormat="1" ht="30" customHeight="1" x14ac:dyDescent="0.25">
      <c r="A12" s="75"/>
      <c r="B12" s="75"/>
      <c r="C12" s="75"/>
      <c r="D12" s="75"/>
      <c r="E12" s="75"/>
      <c r="F12" s="75"/>
      <c r="G12" s="38"/>
      <c r="H12" s="39"/>
      <c r="I12" s="40"/>
      <c r="J12" s="38"/>
      <c r="K12" s="41"/>
      <c r="L12" s="42" t="str">
        <f t="shared" si="0"/>
        <v/>
      </c>
      <c r="M12" s="74"/>
      <c r="N12" s="42" t="str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/>
      </c>
      <c r="O12" s="72" t="str">
        <f t="shared" si="5"/>
        <v/>
      </c>
      <c r="P12" s="72"/>
      <c r="Q12" s="43" t="str">
        <f t="shared" si="6"/>
        <v/>
      </c>
      <c r="R12" s="9" t="str">
        <f t="shared" si="1"/>
        <v/>
      </c>
      <c r="S12" s="10">
        <f t="shared" si="2"/>
        <v>0</v>
      </c>
      <c r="T12" s="10" t="str">
        <f t="shared" si="3"/>
        <v/>
      </c>
      <c r="U12" s="10" t="str">
        <f t="shared" si="4"/>
        <v/>
      </c>
      <c r="V12" s="15"/>
    </row>
    <row r="13" spans="1:22" s="1" customFormat="1" ht="30" customHeight="1" x14ac:dyDescent="0.25">
      <c r="A13" s="75"/>
      <c r="B13" s="75"/>
      <c r="C13" s="75"/>
      <c r="D13" s="75"/>
      <c r="E13" s="75"/>
      <c r="F13" s="75"/>
      <c r="G13" s="38"/>
      <c r="H13" s="39"/>
      <c r="I13" s="40"/>
      <c r="J13" s="38"/>
      <c r="K13" s="41"/>
      <c r="L13" s="42" t="str">
        <f>IF(I13="","",IF(AND(J13="",K13=""),I13,I13*K13+I13))</f>
        <v/>
      </c>
      <c r="M13" s="74"/>
      <c r="N13" s="42" t="str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/>
      </c>
      <c r="O13" s="72" t="str">
        <f t="shared" si="5"/>
        <v/>
      </c>
      <c r="P13" s="72"/>
      <c r="Q13" s="43" t="str">
        <f t="shared" si="6"/>
        <v/>
      </c>
      <c r="R13" s="9" t="str">
        <f t="shared" si="1"/>
        <v/>
      </c>
      <c r="S13" s="10">
        <f t="shared" si="2"/>
        <v>0</v>
      </c>
      <c r="T13" s="10" t="str">
        <f t="shared" si="3"/>
        <v/>
      </c>
      <c r="U13" s="10" t="str">
        <f t="shared" si="4"/>
        <v/>
      </c>
      <c r="V13" s="15"/>
    </row>
    <row r="14" spans="1:22" s="1" customFormat="1" ht="30" customHeight="1" x14ac:dyDescent="0.25">
      <c r="A14" s="75"/>
      <c r="B14" s="75"/>
      <c r="C14" s="75"/>
      <c r="D14" s="75"/>
      <c r="E14" s="75"/>
      <c r="F14" s="75"/>
      <c r="G14" s="38"/>
      <c r="H14" s="39"/>
      <c r="I14" s="40"/>
      <c r="J14" s="38"/>
      <c r="K14" s="41"/>
      <c r="L14" s="42" t="str">
        <f t="shared" ref="L14:L20" si="7">IF(I14="","",IF(AND(J14="",K14=""),I14,I14*K14+I14))</f>
        <v/>
      </c>
      <c r="M14" s="74"/>
      <c r="N14" s="42" t="str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/>
      </c>
      <c r="O14" s="72" t="str">
        <f t="shared" si="5"/>
        <v/>
      </c>
      <c r="P14" s="72"/>
      <c r="Q14" s="43" t="str">
        <f t="shared" si="6"/>
        <v/>
      </c>
      <c r="R14" s="9" t="str">
        <f t="shared" si="1"/>
        <v/>
      </c>
      <c r="S14" s="10">
        <f t="shared" si="2"/>
        <v>0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/>
      <c r="B15" s="75"/>
      <c r="C15" s="75"/>
      <c r="D15" s="75"/>
      <c r="E15" s="75"/>
      <c r="F15" s="75"/>
      <c r="G15" s="38"/>
      <c r="H15" s="39"/>
      <c r="I15" s="40"/>
      <c r="J15" s="38"/>
      <c r="K15" s="41"/>
      <c r="L15" s="42" t="str">
        <f t="shared" si="7"/>
        <v/>
      </c>
      <c r="M15" s="74"/>
      <c r="N15" s="42" t="str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/>
      </c>
      <c r="O15" s="72" t="str">
        <f t="shared" si="5"/>
        <v/>
      </c>
      <c r="P15" s="72"/>
      <c r="Q15" s="43" t="str">
        <f t="shared" si="6"/>
        <v/>
      </c>
      <c r="R15" s="9" t="str">
        <f t="shared" si="1"/>
        <v/>
      </c>
      <c r="S15" s="10">
        <f t="shared" si="2"/>
        <v>0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si="5"/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si="5"/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79" t="s">
        <v>7</v>
      </c>
      <c r="B21" s="79"/>
      <c r="C21" s="79"/>
      <c r="D21" s="79"/>
      <c r="E21" s="79"/>
      <c r="F21" s="79"/>
      <c r="G21" s="66"/>
      <c r="H21" s="66"/>
      <c r="I21" s="66"/>
      <c r="J21" s="66"/>
      <c r="K21" s="66"/>
      <c r="L21" s="66"/>
      <c r="M21" s="36"/>
      <c r="N21" s="79" t="s">
        <v>10</v>
      </c>
      <c r="O21" s="79"/>
      <c r="P21" s="79"/>
      <c r="Q21" s="44" t="str">
        <f>IF($R$21=0,"",$R$21)</f>
        <v/>
      </c>
      <c r="R21" s="35">
        <f>COUNT(R9:R20)</f>
        <v>0</v>
      </c>
      <c r="S21" s="14"/>
      <c r="T21" s="69">
        <f>SUM(T9:U20)</f>
        <v>0</v>
      </c>
      <c r="U21" s="70"/>
      <c r="V21" s="15"/>
    </row>
    <row r="22" spans="1:22" s="1" customFormat="1" ht="18.75" customHeight="1" x14ac:dyDescent="0.25">
      <c r="A22" s="76" t="s">
        <v>49</v>
      </c>
      <c r="B22" s="76"/>
      <c r="C22" s="76"/>
      <c r="D22" s="76"/>
      <c r="E22" s="76"/>
      <c r="F22" s="76"/>
      <c r="G22" s="66"/>
      <c r="H22" s="66"/>
      <c r="I22" s="66"/>
      <c r="J22" s="66"/>
      <c r="K22" s="66"/>
      <c r="L22" s="66"/>
      <c r="M22" s="15"/>
      <c r="N22" s="67"/>
      <c r="O22" s="67"/>
      <c r="P22" s="67"/>
      <c r="Q22" s="67"/>
      <c r="R22" s="15"/>
      <c r="S22" s="11"/>
      <c r="T22" s="11"/>
      <c r="U22" s="11"/>
      <c r="V22" s="15"/>
    </row>
    <row r="23" spans="1:22" s="1" customFormat="1" ht="18.75" customHeight="1" x14ac:dyDescent="0.25">
      <c r="A23" s="76"/>
      <c r="B23" s="76"/>
      <c r="C23" s="76"/>
      <c r="D23" s="76"/>
      <c r="E23" s="76"/>
      <c r="F23" s="76"/>
      <c r="G23" s="68" t="str">
        <f>IF(OR($L$9="",$R$21&gt;=3),"","Necessário justificar nos autos a determinação do preço estimado com base em menos de 3 (três) preços válidos (art. 6º, § 5º da IN SEGES/ME 65/2021)")</f>
        <v/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"/>
      <c r="S23" s="11"/>
      <c r="T23" s="11"/>
      <c r="U23" s="11"/>
      <c r="V23" s="15"/>
    </row>
    <row r="24" spans="1:22" s="1" customFormat="1" ht="18.75" customHeight="1" x14ac:dyDescent="0.25">
      <c r="A24" s="76"/>
      <c r="B24" s="76"/>
      <c r="C24" s="76"/>
      <c r="D24" s="76"/>
      <c r="E24" s="76"/>
      <c r="F24" s="76"/>
      <c r="G24" s="66"/>
      <c r="H24" s="66"/>
      <c r="I24" s="87"/>
      <c r="J24" s="87"/>
      <c r="K24" s="87"/>
      <c r="L24" s="87"/>
      <c r="M24" s="87"/>
      <c r="N24" s="87"/>
      <c r="O24" s="87"/>
      <c r="P24" s="87"/>
      <c r="Q24" s="87"/>
      <c r="R24" s="15"/>
      <c r="S24" s="11"/>
      <c r="T24" s="11"/>
      <c r="U24" s="11"/>
      <c r="V24" s="15"/>
    </row>
    <row r="25" spans="1:22" ht="18" customHeight="1" x14ac:dyDescent="0.2">
      <c r="A25" s="77" t="s">
        <v>44</v>
      </c>
      <c r="B25" s="77"/>
      <c r="C25" s="77"/>
      <c r="D25" s="77"/>
      <c r="E25" s="77"/>
      <c r="F25" s="45" t="str">
        <f>IF($R$21&lt;2,"",_xlfn.STDEV.S(R9:R20)/ROUND(AVERAGE(R9:R20),2))</f>
        <v/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77" t="s">
        <v>28</v>
      </c>
      <c r="B26" s="77"/>
      <c r="C26" s="77"/>
      <c r="D26" s="77"/>
      <c r="E26" s="77"/>
      <c r="F26" s="46" t="str">
        <f>IF($R$21=0,"",SMALL(R9:R20,1))</f>
        <v/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77" t="s">
        <v>29</v>
      </c>
      <c r="B27" s="77"/>
      <c r="C27" s="77"/>
      <c r="D27" s="77"/>
      <c r="E27" s="77"/>
      <c r="F27" s="46" t="str">
        <f>IF($F$25="","",ROUND(AVERAGE(R9:R20),2))</f>
        <v/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77" t="s">
        <v>30</v>
      </c>
      <c r="B28" s="77"/>
      <c r="C28" s="77"/>
      <c r="D28" s="77"/>
      <c r="E28" s="77"/>
      <c r="F28" s="46" t="str">
        <f>IF($F$25="","",ROUND(MEDIAN(R9:R20),2))</f>
        <v/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76" t="s">
        <v>25</v>
      </c>
      <c r="B29" s="76"/>
      <c r="C29" s="76"/>
      <c r="D29" s="76"/>
      <c r="E29" s="76"/>
      <c r="F29" s="7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78" t="s">
        <v>31</v>
      </c>
      <c r="B30" s="78"/>
      <c r="C30" s="78"/>
      <c r="D30" s="78"/>
      <c r="E30" s="78"/>
      <c r="F30" s="46" t="str">
        <f>IF($F$25&lt;=1%,$F$26,IF(OR($F$25&gt;25%,$T$21&lt;=0),$F$28,$F$27))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HoLjgUwcbKxoeTrKsydxWJGgBlXXcPGHy+uKs9vg01sRM67tH8sxhGZEU4QSpRge58fx1PTVhIFfA2MlaK1sWw==" saltValue="iI4FdYAi7B7DKiNtwQDS4g==" spinCount="100000" sheet="1" objects="1" scenarios="1"/>
  <mergeCells count="59">
    <mergeCell ref="A1:Q1"/>
    <mergeCell ref="A2:Q2"/>
    <mergeCell ref="A3:Q3"/>
    <mergeCell ref="C4:Q4"/>
    <mergeCell ref="B5:I5"/>
    <mergeCell ref="L5:O5"/>
    <mergeCell ref="P5:Q5"/>
    <mergeCell ref="E6:Q6"/>
    <mergeCell ref="A7:Q7"/>
    <mergeCell ref="A8:F8"/>
    <mergeCell ref="O8:P8"/>
    <mergeCell ref="A9:F9"/>
    <mergeCell ref="M9:M20"/>
    <mergeCell ref="O9:P9"/>
    <mergeCell ref="A10:F10"/>
    <mergeCell ref="O10:P10"/>
    <mergeCell ref="A11:F11"/>
    <mergeCell ref="O11:P11"/>
    <mergeCell ref="A12:F12"/>
    <mergeCell ref="O12:P12"/>
    <mergeCell ref="A13:F13"/>
    <mergeCell ref="O13:P13"/>
    <mergeCell ref="A15:F15"/>
    <mergeCell ref="O15:P15"/>
    <mergeCell ref="A16:F16"/>
    <mergeCell ref="O16:P16"/>
    <mergeCell ref="A14:F14"/>
    <mergeCell ref="O14:P14"/>
    <mergeCell ref="A17:F17"/>
    <mergeCell ref="O17:P17"/>
    <mergeCell ref="A18:F18"/>
    <mergeCell ref="O18:P18"/>
    <mergeCell ref="A19:F19"/>
    <mergeCell ref="O19:P19"/>
    <mergeCell ref="A20:F20"/>
    <mergeCell ref="O20:P20"/>
    <mergeCell ref="A21:F21"/>
    <mergeCell ref="G21:L22"/>
    <mergeCell ref="N21:P21"/>
    <mergeCell ref="T21:U21"/>
    <mergeCell ref="A22:F24"/>
    <mergeCell ref="N22:Q22"/>
    <mergeCell ref="G23:Q23"/>
    <mergeCell ref="G24:H28"/>
    <mergeCell ref="I24:Q24"/>
    <mergeCell ref="A25:E25"/>
    <mergeCell ref="A33:Q33"/>
    <mergeCell ref="I25:Q25"/>
    <mergeCell ref="A26:E26"/>
    <mergeCell ref="J26:O26"/>
    <mergeCell ref="A27:E27"/>
    <mergeCell ref="J27:O27"/>
    <mergeCell ref="A28:E28"/>
    <mergeCell ref="J28:O28"/>
    <mergeCell ref="A29:F29"/>
    <mergeCell ref="G29:Q30"/>
    <mergeCell ref="A30:E30"/>
    <mergeCell ref="A31:Q31"/>
    <mergeCell ref="A32:Q32"/>
  </mergeCells>
  <conditionalFormatting sqref="G23">
    <cfRule type="containsText" dxfId="1022" priority="46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021" priority="47" operator="equal">
      <formula>"INEXEQUÍVEL"</formula>
    </cfRule>
    <cfRule type="cellIs" dxfId="1020" priority="48" operator="equal">
      <formula>"EXCESSIVAMENTE ELEVADO"</formula>
    </cfRule>
    <cfRule type="cellIs" dxfId="1019" priority="49" operator="equal">
      <formula>"VÁLIDO"</formula>
    </cfRule>
  </conditionalFormatting>
  <conditionalFormatting sqref="Q21">
    <cfRule type="iconSet" priority="41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167" priority="1">
      <formula>$G9="Base nacional de NFe, V"</formula>
    </cfRule>
    <cfRule type="expression" dxfId="166" priority="2">
      <formula>$G9="Fornecedor - art. 5º, IV"</formula>
    </cfRule>
    <cfRule type="expression" dxfId="165" priority="3">
      <formula>$G9="Sítio eletrônico - art. 5º, III"</formula>
    </cfRule>
    <cfRule type="expression" dxfId="164" priority="4">
      <formula>$G9="Sistemas oficiais de governo - art. 5º, I"</formula>
    </cfRule>
    <cfRule type="expression" dxfId="163" priority="5">
      <formula>$G9="Contratações similares - art. 5º, II"</formula>
    </cfRule>
    <cfRule type="expression" dxfId="162" priority="6">
      <formula>$G9="Mídia especializada - art. 5º, III"</formula>
    </cfRule>
    <cfRule type="expression" dxfId="161" priority="7">
      <formula>$G9="Tabela de referência - art. 5º, III"</formula>
    </cfRule>
  </conditionalFormatting>
  <dataValidations count="2">
    <dataValidation type="list" allowBlank="1" showInputMessage="1" showErrorMessage="1" sqref="J9:J20" xr:uid="{8DF09490-A81A-47C7-9ABB-A88FC525307D}">
      <formula1>"IGPM,IPCA,Outros,Não se aplica"</formula1>
    </dataValidation>
    <dataValidation type="list" allowBlank="1" showInputMessage="1" showErrorMessage="1" sqref="G9:G20" xr:uid="{F9DF84AF-9F4C-45C1-A3F6-B497861D52C3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F3BF5-3199-427D-A591-1034DFBC5C38}">
  <dimension ref="A1:V33"/>
  <sheetViews>
    <sheetView showGridLines="0" zoomScaleNormal="100" zoomScaleSheetLayoutView="100" workbookViewId="0">
      <selection activeCell="A2" sqref="A2:Q2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3">
        <f>IF('Item 19'!B4="","",'Item 19'!B4+1)</f>
        <v>20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/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/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/>
      <c r="C6" s="59" t="s">
        <v>12</v>
      </c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2" t="s">
        <v>26</v>
      </c>
      <c r="S8" s="33" t="s">
        <v>32</v>
      </c>
      <c r="T8" s="33" t="s">
        <v>33</v>
      </c>
      <c r="U8" s="33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/>
      <c r="H9" s="39"/>
      <c r="I9" s="40"/>
      <c r="J9" s="38"/>
      <c r="K9" s="41"/>
      <c r="L9" s="42" t="str">
        <f t="shared" ref="L9:L12" si="0">IF(I9="","",IF(AND(J9="",K9=""),I9,I9*K9+I9))</f>
        <v/>
      </c>
      <c r="M9" s="74">
        <f>IF(SUM(L9:L20=0),"",COUNT(L9:L20))</f>
        <v>0</v>
      </c>
      <c r="N9" s="42" t="str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/>
      </c>
      <c r="O9" s="72" t="str">
        <f>IF(OR($M$9&lt;2,L9=""),"",(ROUNDDOWN(L9/N9,2)))</f>
        <v/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/>
      </c>
      <c r="R9" s="9" t="str">
        <f t="shared" ref="R9:R20" si="1">IF(Q9="","",IF(OR(Q9="INEXEQUÍVEL",Q9="EXCESSIVAMENTE ELEVADO"),"",L9))</f>
        <v/>
      </c>
      <c r="S9" s="10">
        <f t="shared" ref="S9:S20" si="2">IF(OR(G9="Compras.gov.br - art. 5º, I",G9="Contratos.gov.br - art. 5º, I",G9="Painel de Preços - art. 5º, I",G9="SIASGNet - art. 5º, I",G9=""),0,1)</f>
        <v>0</v>
      </c>
      <c r="T9" s="10" t="str">
        <f t="shared" ref="T9:T20" si="3">IF(G9="","",IF(AND(S9=0,Q9="Válido"),0,""))</f>
        <v/>
      </c>
      <c r="U9" s="10" t="str">
        <f t="shared" ref="U9:U20" si="4">IF(G9="","",IF(AND(S9=1,Q9="Válido"),1,""))</f>
        <v/>
      </c>
      <c r="V9" s="15"/>
    </row>
    <row r="10" spans="1:22" s="1" customFormat="1" ht="30" customHeight="1" x14ac:dyDescent="0.25">
      <c r="A10" s="75"/>
      <c r="B10" s="75"/>
      <c r="C10" s="75"/>
      <c r="D10" s="75"/>
      <c r="E10" s="75"/>
      <c r="F10" s="75"/>
      <c r="G10" s="38"/>
      <c r="H10" s="39"/>
      <c r="I10" s="40"/>
      <c r="J10" s="38"/>
      <c r="K10" s="41"/>
      <c r="L10" s="42" t="str">
        <f t="shared" si="0"/>
        <v/>
      </c>
      <c r="M10" s="74"/>
      <c r="N10" s="42" t="str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/>
      </c>
      <c r="O10" s="72" t="str">
        <f t="shared" ref="O10:O20" si="5">IF(OR($M$9&lt;2,L10=""),"",(ROUNDDOWN(L10/N10,2)))</f>
        <v/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/>
      </c>
      <c r="R10" s="9" t="str">
        <f t="shared" si="1"/>
        <v/>
      </c>
      <c r="S10" s="10">
        <f t="shared" si="2"/>
        <v>0</v>
      </c>
      <c r="T10" s="10" t="str">
        <f t="shared" si="3"/>
        <v/>
      </c>
      <c r="U10" s="10" t="str">
        <f t="shared" si="4"/>
        <v/>
      </c>
      <c r="V10" s="15"/>
    </row>
    <row r="11" spans="1:22" s="1" customFormat="1" ht="30" customHeight="1" x14ac:dyDescent="0.25">
      <c r="A11" s="75"/>
      <c r="B11" s="75"/>
      <c r="C11" s="75"/>
      <c r="D11" s="75"/>
      <c r="E11" s="75"/>
      <c r="F11" s="75"/>
      <c r="G11" s="38"/>
      <c r="H11" s="39"/>
      <c r="I11" s="40"/>
      <c r="J11" s="38"/>
      <c r="K11" s="41"/>
      <c r="L11" s="42" t="str">
        <f t="shared" si="0"/>
        <v/>
      </c>
      <c r="M11" s="74"/>
      <c r="N11" s="42" t="str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/>
      </c>
      <c r="O11" s="72" t="str">
        <f t="shared" si="5"/>
        <v/>
      </c>
      <c r="P11" s="72"/>
      <c r="Q11" s="43" t="str">
        <f t="shared" si="6"/>
        <v/>
      </c>
      <c r="R11" s="9" t="str">
        <f t="shared" si="1"/>
        <v/>
      </c>
      <c r="S11" s="10">
        <f t="shared" si="2"/>
        <v>0</v>
      </c>
      <c r="T11" s="10" t="str">
        <f t="shared" si="3"/>
        <v/>
      </c>
      <c r="U11" s="10" t="str">
        <f t="shared" si="4"/>
        <v/>
      </c>
      <c r="V11" s="15"/>
    </row>
    <row r="12" spans="1:22" s="1" customFormat="1" ht="30" customHeight="1" x14ac:dyDescent="0.25">
      <c r="A12" s="75"/>
      <c r="B12" s="75"/>
      <c r="C12" s="75"/>
      <c r="D12" s="75"/>
      <c r="E12" s="75"/>
      <c r="F12" s="75"/>
      <c r="G12" s="38"/>
      <c r="H12" s="39"/>
      <c r="I12" s="40"/>
      <c r="J12" s="38"/>
      <c r="K12" s="41"/>
      <c r="L12" s="42" t="str">
        <f t="shared" si="0"/>
        <v/>
      </c>
      <c r="M12" s="74"/>
      <c r="N12" s="42" t="str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/>
      </c>
      <c r="O12" s="72" t="str">
        <f t="shared" si="5"/>
        <v/>
      </c>
      <c r="P12" s="72"/>
      <c r="Q12" s="43" t="str">
        <f t="shared" si="6"/>
        <v/>
      </c>
      <c r="R12" s="9" t="str">
        <f t="shared" si="1"/>
        <v/>
      </c>
      <c r="S12" s="10">
        <f t="shared" si="2"/>
        <v>0</v>
      </c>
      <c r="T12" s="10" t="str">
        <f t="shared" si="3"/>
        <v/>
      </c>
      <c r="U12" s="10" t="str">
        <f t="shared" si="4"/>
        <v/>
      </c>
      <c r="V12" s="15"/>
    </row>
    <row r="13" spans="1:22" s="1" customFormat="1" ht="30" customHeight="1" x14ac:dyDescent="0.25">
      <c r="A13" s="75"/>
      <c r="B13" s="75"/>
      <c r="C13" s="75"/>
      <c r="D13" s="75"/>
      <c r="E13" s="75"/>
      <c r="F13" s="75"/>
      <c r="G13" s="38"/>
      <c r="H13" s="39"/>
      <c r="I13" s="40"/>
      <c r="J13" s="38"/>
      <c r="K13" s="41"/>
      <c r="L13" s="42" t="str">
        <f>IF(I13="","",IF(AND(J13="",K13=""),I13,I13*K13+I13))</f>
        <v/>
      </c>
      <c r="M13" s="74"/>
      <c r="N13" s="42" t="str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/>
      </c>
      <c r="O13" s="72" t="str">
        <f t="shared" si="5"/>
        <v/>
      </c>
      <c r="P13" s="72"/>
      <c r="Q13" s="43" t="str">
        <f t="shared" si="6"/>
        <v/>
      </c>
      <c r="R13" s="9" t="str">
        <f t="shared" si="1"/>
        <v/>
      </c>
      <c r="S13" s="10">
        <f t="shared" si="2"/>
        <v>0</v>
      </c>
      <c r="T13" s="10" t="str">
        <f t="shared" si="3"/>
        <v/>
      </c>
      <c r="U13" s="10" t="str">
        <f t="shared" si="4"/>
        <v/>
      </c>
      <c r="V13" s="15"/>
    </row>
    <row r="14" spans="1:22" s="1" customFormat="1" ht="30" customHeight="1" x14ac:dyDescent="0.25">
      <c r="A14" s="75"/>
      <c r="B14" s="75"/>
      <c r="C14" s="75"/>
      <c r="D14" s="75"/>
      <c r="E14" s="75"/>
      <c r="F14" s="75"/>
      <c r="G14" s="38"/>
      <c r="H14" s="39"/>
      <c r="I14" s="40"/>
      <c r="J14" s="38"/>
      <c r="K14" s="41"/>
      <c r="L14" s="42" t="str">
        <f t="shared" ref="L14:L20" si="7">IF(I14="","",IF(AND(J14="",K14=""),I14,I14*K14+I14))</f>
        <v/>
      </c>
      <c r="M14" s="74"/>
      <c r="N14" s="42" t="str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/>
      </c>
      <c r="O14" s="72" t="str">
        <f t="shared" si="5"/>
        <v/>
      </c>
      <c r="P14" s="72"/>
      <c r="Q14" s="43" t="str">
        <f t="shared" si="6"/>
        <v/>
      </c>
      <c r="R14" s="9" t="str">
        <f t="shared" si="1"/>
        <v/>
      </c>
      <c r="S14" s="10">
        <f t="shared" si="2"/>
        <v>0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/>
      <c r="B15" s="75"/>
      <c r="C15" s="75"/>
      <c r="D15" s="75"/>
      <c r="E15" s="75"/>
      <c r="F15" s="75"/>
      <c r="G15" s="38"/>
      <c r="H15" s="39"/>
      <c r="I15" s="40"/>
      <c r="J15" s="38"/>
      <c r="K15" s="41"/>
      <c r="L15" s="42" t="str">
        <f t="shared" si="7"/>
        <v/>
      </c>
      <c r="M15" s="74"/>
      <c r="N15" s="42" t="str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/>
      </c>
      <c r="O15" s="72" t="str">
        <f t="shared" si="5"/>
        <v/>
      </c>
      <c r="P15" s="72"/>
      <c r="Q15" s="43" t="str">
        <f t="shared" si="6"/>
        <v/>
      </c>
      <c r="R15" s="9" t="str">
        <f t="shared" si="1"/>
        <v/>
      </c>
      <c r="S15" s="10">
        <f t="shared" si="2"/>
        <v>0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si="5"/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si="5"/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79" t="s">
        <v>7</v>
      </c>
      <c r="B21" s="79"/>
      <c r="C21" s="79"/>
      <c r="D21" s="79"/>
      <c r="E21" s="79"/>
      <c r="F21" s="79"/>
      <c r="G21" s="66"/>
      <c r="H21" s="66"/>
      <c r="I21" s="66"/>
      <c r="J21" s="66"/>
      <c r="K21" s="66"/>
      <c r="L21" s="66"/>
      <c r="M21" s="36"/>
      <c r="N21" s="79" t="s">
        <v>10</v>
      </c>
      <c r="O21" s="79"/>
      <c r="P21" s="79"/>
      <c r="Q21" s="44" t="str">
        <f>IF($R$21=0,"",$R$21)</f>
        <v/>
      </c>
      <c r="R21" s="35">
        <f>COUNT(R9:R20)</f>
        <v>0</v>
      </c>
      <c r="S21" s="14"/>
      <c r="T21" s="69">
        <f>SUM(T9:U20)</f>
        <v>0</v>
      </c>
      <c r="U21" s="70"/>
      <c r="V21" s="15"/>
    </row>
    <row r="22" spans="1:22" s="1" customFormat="1" ht="18.75" customHeight="1" x14ac:dyDescent="0.25">
      <c r="A22" s="76" t="s">
        <v>49</v>
      </c>
      <c r="B22" s="76"/>
      <c r="C22" s="76"/>
      <c r="D22" s="76"/>
      <c r="E22" s="76"/>
      <c r="F22" s="76"/>
      <c r="G22" s="66"/>
      <c r="H22" s="66"/>
      <c r="I22" s="66"/>
      <c r="J22" s="66"/>
      <c r="K22" s="66"/>
      <c r="L22" s="66"/>
      <c r="M22" s="15"/>
      <c r="N22" s="67"/>
      <c r="O22" s="67"/>
      <c r="P22" s="67"/>
      <c r="Q22" s="67"/>
      <c r="R22" s="15"/>
      <c r="S22" s="11"/>
      <c r="T22" s="11"/>
      <c r="U22" s="11"/>
      <c r="V22" s="15"/>
    </row>
    <row r="23" spans="1:22" s="1" customFormat="1" ht="18.75" customHeight="1" x14ac:dyDescent="0.25">
      <c r="A23" s="76"/>
      <c r="B23" s="76"/>
      <c r="C23" s="76"/>
      <c r="D23" s="76"/>
      <c r="E23" s="76"/>
      <c r="F23" s="76"/>
      <c r="G23" s="68" t="str">
        <f>IF(OR($L$9="",$R$21&gt;=3),"","Necessário justificar nos autos a determinação do preço estimado com base em menos de 3 (três) preços válidos (art. 6º, § 5º da IN SEGES/ME 65/2021)")</f>
        <v/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"/>
      <c r="S23" s="11"/>
      <c r="T23" s="11"/>
      <c r="U23" s="11"/>
      <c r="V23" s="15"/>
    </row>
    <row r="24" spans="1:22" s="1" customFormat="1" ht="18.75" customHeight="1" x14ac:dyDescent="0.25">
      <c r="A24" s="76"/>
      <c r="B24" s="76"/>
      <c r="C24" s="76"/>
      <c r="D24" s="76"/>
      <c r="E24" s="76"/>
      <c r="F24" s="76"/>
      <c r="G24" s="66"/>
      <c r="H24" s="66"/>
      <c r="I24" s="87"/>
      <c r="J24" s="87"/>
      <c r="K24" s="87"/>
      <c r="L24" s="87"/>
      <c r="M24" s="87"/>
      <c r="N24" s="87"/>
      <c r="O24" s="87"/>
      <c r="P24" s="87"/>
      <c r="Q24" s="87"/>
      <c r="R24" s="15"/>
      <c r="S24" s="11"/>
      <c r="T24" s="11"/>
      <c r="U24" s="11"/>
      <c r="V24" s="15"/>
    </row>
    <row r="25" spans="1:22" ht="18" customHeight="1" x14ac:dyDescent="0.2">
      <c r="A25" s="77" t="s">
        <v>44</v>
      </c>
      <c r="B25" s="77"/>
      <c r="C25" s="77"/>
      <c r="D25" s="77"/>
      <c r="E25" s="77"/>
      <c r="F25" s="45" t="str">
        <f>IF($R$21&lt;2,"",_xlfn.STDEV.S(R9:R20)/ROUND(AVERAGE(R9:R20),2))</f>
        <v/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77" t="s">
        <v>28</v>
      </c>
      <c r="B26" s="77"/>
      <c r="C26" s="77"/>
      <c r="D26" s="77"/>
      <c r="E26" s="77"/>
      <c r="F26" s="46" t="str">
        <f>IF($R$21=0,"",SMALL(R9:R20,1))</f>
        <v/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77" t="s">
        <v>29</v>
      </c>
      <c r="B27" s="77"/>
      <c r="C27" s="77"/>
      <c r="D27" s="77"/>
      <c r="E27" s="77"/>
      <c r="F27" s="46" t="str">
        <f>IF($F$25="","",ROUND(AVERAGE(R9:R20),2))</f>
        <v/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77" t="s">
        <v>30</v>
      </c>
      <c r="B28" s="77"/>
      <c r="C28" s="77"/>
      <c r="D28" s="77"/>
      <c r="E28" s="77"/>
      <c r="F28" s="46" t="str">
        <f>IF($F$25="","",ROUND(MEDIAN(R9:R20),2))</f>
        <v/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76" t="s">
        <v>25</v>
      </c>
      <c r="B29" s="76"/>
      <c r="C29" s="76"/>
      <c r="D29" s="76"/>
      <c r="E29" s="76"/>
      <c r="F29" s="7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78" t="s">
        <v>31</v>
      </c>
      <c r="B30" s="78"/>
      <c r="C30" s="78"/>
      <c r="D30" s="78"/>
      <c r="E30" s="78"/>
      <c r="F30" s="46" t="str">
        <f>IF($F$25&lt;=1%,$F$26,IF(OR($F$25&gt;25%,$T$21&lt;=0),$F$28,$F$27))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4SZwZ/xA3kE28D8v9vPMhQQMo5OCM9rehwUqn6KKCI5IhBNArb2lHrpxMztbKYCPudMejJwiG27fPxWAxGLiJQ==" saltValue="stztTNuhEWEXBLSk7mxulA==" spinCount="100000" sheet="1" objects="1" scenarios="1"/>
  <mergeCells count="59">
    <mergeCell ref="A33:Q33"/>
    <mergeCell ref="I25:Q25"/>
    <mergeCell ref="A26:E26"/>
    <mergeCell ref="J26:O26"/>
    <mergeCell ref="A27:E27"/>
    <mergeCell ref="J27:O27"/>
    <mergeCell ref="A28:E28"/>
    <mergeCell ref="J28:O28"/>
    <mergeCell ref="A29:F29"/>
    <mergeCell ref="G29:Q30"/>
    <mergeCell ref="A30:E30"/>
    <mergeCell ref="A31:Q31"/>
    <mergeCell ref="A32:Q32"/>
    <mergeCell ref="T21:U21"/>
    <mergeCell ref="A22:F24"/>
    <mergeCell ref="N22:Q22"/>
    <mergeCell ref="G23:Q23"/>
    <mergeCell ref="G24:H28"/>
    <mergeCell ref="I24:Q24"/>
    <mergeCell ref="A25:E25"/>
    <mergeCell ref="A20:F20"/>
    <mergeCell ref="O20:P20"/>
    <mergeCell ref="A21:F21"/>
    <mergeCell ref="G21:L22"/>
    <mergeCell ref="N21:P21"/>
    <mergeCell ref="A17:F17"/>
    <mergeCell ref="O17:P17"/>
    <mergeCell ref="A18:F18"/>
    <mergeCell ref="O18:P18"/>
    <mergeCell ref="A19:F19"/>
    <mergeCell ref="O19:P19"/>
    <mergeCell ref="O13:P13"/>
    <mergeCell ref="A15:F15"/>
    <mergeCell ref="O15:P15"/>
    <mergeCell ref="A16:F16"/>
    <mergeCell ref="O16:P16"/>
    <mergeCell ref="A14:F14"/>
    <mergeCell ref="O14:P14"/>
    <mergeCell ref="E6:Q6"/>
    <mergeCell ref="A7:Q7"/>
    <mergeCell ref="A8:F8"/>
    <mergeCell ref="O8:P8"/>
    <mergeCell ref="A9:F9"/>
    <mergeCell ref="M9:M20"/>
    <mergeCell ref="O9:P9"/>
    <mergeCell ref="A10:F10"/>
    <mergeCell ref="O10:P10"/>
    <mergeCell ref="A11:F11"/>
    <mergeCell ref="O11:P11"/>
    <mergeCell ref="A12:F12"/>
    <mergeCell ref="O12:P12"/>
    <mergeCell ref="A13:F13"/>
    <mergeCell ref="A1:Q1"/>
    <mergeCell ref="A2:Q2"/>
    <mergeCell ref="A3:Q3"/>
    <mergeCell ref="C4:Q4"/>
    <mergeCell ref="B5:I5"/>
    <mergeCell ref="L5:O5"/>
    <mergeCell ref="P5:Q5"/>
  </mergeCells>
  <conditionalFormatting sqref="G23">
    <cfRule type="containsText" dxfId="1070" priority="48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069" priority="49" operator="equal">
      <formula>"INEXEQUÍVEL"</formula>
    </cfRule>
    <cfRule type="cellIs" dxfId="1068" priority="50" operator="equal">
      <formula>"EXCESSIVAMENTE ELEVADO"</formula>
    </cfRule>
    <cfRule type="cellIs" dxfId="1067" priority="51" operator="equal">
      <formula>"VÁLIDO"</formula>
    </cfRule>
  </conditionalFormatting>
  <conditionalFormatting sqref="Q21">
    <cfRule type="iconSet" priority="43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125" priority="1">
      <formula>$G9="Base nacional de NFe, V"</formula>
    </cfRule>
    <cfRule type="expression" dxfId="124" priority="2">
      <formula>$G9="Fornecedor - art. 5º, IV"</formula>
    </cfRule>
    <cfRule type="expression" dxfId="123" priority="3">
      <formula>$G9="Sítio eletrônico - art. 5º, III"</formula>
    </cfRule>
    <cfRule type="expression" dxfId="122" priority="4">
      <formula>$G9="Sistemas oficiais de governo - art. 5º, I"</formula>
    </cfRule>
    <cfRule type="expression" dxfId="121" priority="5">
      <formula>$G9="Contratações similares - art. 5º, II"</formula>
    </cfRule>
    <cfRule type="expression" dxfId="120" priority="6">
      <formula>$G9="Mídia especializada - art. 5º, III"</formula>
    </cfRule>
    <cfRule type="expression" dxfId="119" priority="7">
      <formula>$G9="Tabela de referência - art. 5º, III"</formula>
    </cfRule>
  </conditionalFormatting>
  <dataValidations count="2">
    <dataValidation type="list" allowBlank="1" showInputMessage="1" showErrorMessage="1" sqref="J9:J20" xr:uid="{F5879A28-3B56-4262-AD04-E70D59B35556}">
      <formula1>"IGPM,IPCA,Outros,Não se aplica"</formula1>
    </dataValidation>
    <dataValidation type="list" allowBlank="1" showInputMessage="1" showErrorMessage="1" sqref="G9:G20" xr:uid="{39C81D0A-8EE0-492C-9A53-D31C782F4AE6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3B1F0-9967-4EA5-A195-E4E1243A7856}">
  <dimension ref="A1:V33"/>
  <sheetViews>
    <sheetView showGridLines="0" zoomScaleNormal="100" zoomScaleSheetLayoutView="100" workbookViewId="0">
      <selection activeCell="A2" sqref="A2:Q2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3">
        <f>IF('Item 20'!B4="","",'Item 20'!B4+1)</f>
        <v>21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/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/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/>
      <c r="C6" s="59" t="s">
        <v>12</v>
      </c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2" t="s">
        <v>26</v>
      </c>
      <c r="S8" s="33" t="s">
        <v>32</v>
      </c>
      <c r="T8" s="33" t="s">
        <v>33</v>
      </c>
      <c r="U8" s="33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/>
      <c r="H9" s="39"/>
      <c r="I9" s="40"/>
      <c r="J9" s="38"/>
      <c r="K9" s="41"/>
      <c r="L9" s="42" t="str">
        <f t="shared" ref="L9:L12" si="0">IF(I9="","",IF(AND(J9="",K9=""),I9,I9*K9+I9))</f>
        <v/>
      </c>
      <c r="M9" s="74">
        <f>IF(SUM(L9:L20=0),"",COUNT(L9:L20))</f>
        <v>0</v>
      </c>
      <c r="N9" s="42" t="str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/>
      </c>
      <c r="O9" s="72" t="str">
        <f>IF(OR($M$9&lt;2,L9=""),"",(ROUNDDOWN(L9/N9,2)))</f>
        <v/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/>
      </c>
      <c r="R9" s="9" t="str">
        <f t="shared" ref="R9:R20" si="1">IF(Q9="","",IF(OR(Q9="INEXEQUÍVEL",Q9="EXCESSIVAMENTE ELEVADO"),"",L9))</f>
        <v/>
      </c>
      <c r="S9" s="10">
        <f t="shared" ref="S9:S20" si="2">IF(OR(G9="Compras.gov.br - art. 5º, I",G9="Contratos.gov.br - art. 5º, I",G9="Painel de Preços - art. 5º, I",G9="SIASGNet - art. 5º, I",G9=""),0,1)</f>
        <v>0</v>
      </c>
      <c r="T9" s="10" t="str">
        <f t="shared" ref="T9:T20" si="3">IF(G9="","",IF(AND(S9=0,Q9="Válido"),0,""))</f>
        <v/>
      </c>
      <c r="U9" s="10" t="str">
        <f t="shared" ref="U9:U20" si="4">IF(G9="","",IF(AND(S9=1,Q9="Válido"),1,""))</f>
        <v/>
      </c>
      <c r="V9" s="15"/>
    </row>
    <row r="10" spans="1:22" s="1" customFormat="1" ht="30" customHeight="1" x14ac:dyDescent="0.25">
      <c r="A10" s="75"/>
      <c r="B10" s="75"/>
      <c r="C10" s="75"/>
      <c r="D10" s="75"/>
      <c r="E10" s="75"/>
      <c r="F10" s="75"/>
      <c r="G10" s="38"/>
      <c r="H10" s="39"/>
      <c r="I10" s="40"/>
      <c r="J10" s="38"/>
      <c r="K10" s="41"/>
      <c r="L10" s="42" t="str">
        <f t="shared" si="0"/>
        <v/>
      </c>
      <c r="M10" s="74"/>
      <c r="N10" s="42" t="str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/>
      </c>
      <c r="O10" s="72" t="str">
        <f t="shared" ref="O10:O20" si="5">IF(OR($M$9&lt;2,L10=""),"",(ROUNDDOWN(L10/N10,2)))</f>
        <v/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/>
      </c>
      <c r="R10" s="9" t="str">
        <f t="shared" si="1"/>
        <v/>
      </c>
      <c r="S10" s="10">
        <f t="shared" si="2"/>
        <v>0</v>
      </c>
      <c r="T10" s="10" t="str">
        <f t="shared" si="3"/>
        <v/>
      </c>
      <c r="U10" s="10" t="str">
        <f t="shared" si="4"/>
        <v/>
      </c>
      <c r="V10" s="15"/>
    </row>
    <row r="11" spans="1:22" s="1" customFormat="1" ht="30" customHeight="1" x14ac:dyDescent="0.25">
      <c r="A11" s="75"/>
      <c r="B11" s="75"/>
      <c r="C11" s="75"/>
      <c r="D11" s="75"/>
      <c r="E11" s="75"/>
      <c r="F11" s="75"/>
      <c r="G11" s="38"/>
      <c r="H11" s="39"/>
      <c r="I11" s="40"/>
      <c r="J11" s="38"/>
      <c r="K11" s="41"/>
      <c r="L11" s="42" t="str">
        <f t="shared" si="0"/>
        <v/>
      </c>
      <c r="M11" s="74"/>
      <c r="N11" s="42" t="str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/>
      </c>
      <c r="O11" s="72" t="str">
        <f t="shared" si="5"/>
        <v/>
      </c>
      <c r="P11" s="72"/>
      <c r="Q11" s="43" t="str">
        <f t="shared" si="6"/>
        <v/>
      </c>
      <c r="R11" s="9" t="str">
        <f t="shared" si="1"/>
        <v/>
      </c>
      <c r="S11" s="10">
        <f t="shared" si="2"/>
        <v>0</v>
      </c>
      <c r="T11" s="10" t="str">
        <f t="shared" si="3"/>
        <v/>
      </c>
      <c r="U11" s="10" t="str">
        <f t="shared" si="4"/>
        <v/>
      </c>
      <c r="V11" s="15"/>
    </row>
    <row r="12" spans="1:22" s="1" customFormat="1" ht="30" customHeight="1" x14ac:dyDescent="0.25">
      <c r="A12" s="75"/>
      <c r="B12" s="75"/>
      <c r="C12" s="75"/>
      <c r="D12" s="75"/>
      <c r="E12" s="75"/>
      <c r="F12" s="75"/>
      <c r="G12" s="38"/>
      <c r="H12" s="39"/>
      <c r="I12" s="40"/>
      <c r="J12" s="38"/>
      <c r="K12" s="41"/>
      <c r="L12" s="42" t="str">
        <f t="shared" si="0"/>
        <v/>
      </c>
      <c r="M12" s="74"/>
      <c r="N12" s="42" t="str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/>
      </c>
      <c r="O12" s="72" t="str">
        <f t="shared" si="5"/>
        <v/>
      </c>
      <c r="P12" s="72"/>
      <c r="Q12" s="43" t="str">
        <f t="shared" si="6"/>
        <v/>
      </c>
      <c r="R12" s="9" t="str">
        <f t="shared" si="1"/>
        <v/>
      </c>
      <c r="S12" s="10">
        <f t="shared" si="2"/>
        <v>0</v>
      </c>
      <c r="T12" s="10" t="str">
        <f t="shared" si="3"/>
        <v/>
      </c>
      <c r="U12" s="10" t="str">
        <f t="shared" si="4"/>
        <v/>
      </c>
      <c r="V12" s="15"/>
    </row>
    <row r="13" spans="1:22" s="1" customFormat="1" ht="30" customHeight="1" x14ac:dyDescent="0.25">
      <c r="A13" s="75"/>
      <c r="B13" s="75"/>
      <c r="C13" s="75"/>
      <c r="D13" s="75"/>
      <c r="E13" s="75"/>
      <c r="F13" s="75"/>
      <c r="G13" s="38"/>
      <c r="H13" s="39"/>
      <c r="I13" s="40"/>
      <c r="J13" s="38"/>
      <c r="K13" s="41"/>
      <c r="L13" s="42" t="str">
        <f>IF(I13="","",IF(AND(J13="",K13=""),I13,I13*K13+I13))</f>
        <v/>
      </c>
      <c r="M13" s="74"/>
      <c r="N13" s="42" t="str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/>
      </c>
      <c r="O13" s="72" t="str">
        <f t="shared" si="5"/>
        <v/>
      </c>
      <c r="P13" s="72"/>
      <c r="Q13" s="43" t="str">
        <f t="shared" si="6"/>
        <v/>
      </c>
      <c r="R13" s="9" t="str">
        <f t="shared" si="1"/>
        <v/>
      </c>
      <c r="S13" s="10">
        <f t="shared" si="2"/>
        <v>0</v>
      </c>
      <c r="T13" s="10" t="str">
        <f t="shared" si="3"/>
        <v/>
      </c>
      <c r="U13" s="10" t="str">
        <f t="shared" si="4"/>
        <v/>
      </c>
      <c r="V13" s="15"/>
    </row>
    <row r="14" spans="1:22" s="1" customFormat="1" ht="30" customHeight="1" x14ac:dyDescent="0.25">
      <c r="A14" s="75"/>
      <c r="B14" s="75"/>
      <c r="C14" s="75"/>
      <c r="D14" s="75"/>
      <c r="E14" s="75"/>
      <c r="F14" s="75"/>
      <c r="G14" s="38"/>
      <c r="H14" s="39"/>
      <c r="I14" s="40"/>
      <c r="J14" s="38"/>
      <c r="K14" s="41"/>
      <c r="L14" s="42" t="str">
        <f t="shared" ref="L14:L20" si="7">IF(I14="","",IF(AND(J14="",K14=""),I14,I14*K14+I14))</f>
        <v/>
      </c>
      <c r="M14" s="74"/>
      <c r="N14" s="42" t="str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/>
      </c>
      <c r="O14" s="72" t="str">
        <f t="shared" si="5"/>
        <v/>
      </c>
      <c r="P14" s="72"/>
      <c r="Q14" s="43" t="str">
        <f t="shared" si="6"/>
        <v/>
      </c>
      <c r="R14" s="9" t="str">
        <f t="shared" si="1"/>
        <v/>
      </c>
      <c r="S14" s="10">
        <f t="shared" si="2"/>
        <v>0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/>
      <c r="B15" s="75"/>
      <c r="C15" s="75"/>
      <c r="D15" s="75"/>
      <c r="E15" s="75"/>
      <c r="F15" s="75"/>
      <c r="G15" s="38"/>
      <c r="H15" s="39"/>
      <c r="I15" s="40"/>
      <c r="J15" s="38"/>
      <c r="K15" s="41"/>
      <c r="L15" s="42" t="str">
        <f t="shared" si="7"/>
        <v/>
      </c>
      <c r="M15" s="74"/>
      <c r="N15" s="42" t="str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/>
      </c>
      <c r="O15" s="72" t="str">
        <f t="shared" si="5"/>
        <v/>
      </c>
      <c r="P15" s="72"/>
      <c r="Q15" s="43" t="str">
        <f t="shared" si="6"/>
        <v/>
      </c>
      <c r="R15" s="9" t="str">
        <f t="shared" si="1"/>
        <v/>
      </c>
      <c r="S15" s="10">
        <f t="shared" si="2"/>
        <v>0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si="5"/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si="5"/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79" t="s">
        <v>7</v>
      </c>
      <c r="B21" s="79"/>
      <c r="C21" s="79"/>
      <c r="D21" s="79"/>
      <c r="E21" s="79"/>
      <c r="F21" s="79"/>
      <c r="G21" s="66"/>
      <c r="H21" s="66"/>
      <c r="I21" s="66"/>
      <c r="J21" s="66"/>
      <c r="K21" s="66"/>
      <c r="L21" s="66"/>
      <c r="M21" s="36"/>
      <c r="N21" s="79" t="s">
        <v>10</v>
      </c>
      <c r="O21" s="79"/>
      <c r="P21" s="79"/>
      <c r="Q21" s="44" t="str">
        <f>IF($R$21=0,"",$R$21)</f>
        <v/>
      </c>
      <c r="R21" s="35">
        <f>COUNT(R9:R20)</f>
        <v>0</v>
      </c>
      <c r="S21" s="14"/>
      <c r="T21" s="69">
        <f>SUM(T9:U20)</f>
        <v>0</v>
      </c>
      <c r="U21" s="70"/>
      <c r="V21" s="15"/>
    </row>
    <row r="22" spans="1:22" s="1" customFormat="1" ht="18.75" customHeight="1" x14ac:dyDescent="0.25">
      <c r="A22" s="76" t="s">
        <v>49</v>
      </c>
      <c r="B22" s="76"/>
      <c r="C22" s="76"/>
      <c r="D22" s="76"/>
      <c r="E22" s="76"/>
      <c r="F22" s="76"/>
      <c r="G22" s="66"/>
      <c r="H22" s="66"/>
      <c r="I22" s="66"/>
      <c r="J22" s="66"/>
      <c r="K22" s="66"/>
      <c r="L22" s="66"/>
      <c r="M22" s="15"/>
      <c r="N22" s="67"/>
      <c r="O22" s="67"/>
      <c r="P22" s="67"/>
      <c r="Q22" s="67"/>
      <c r="R22" s="15"/>
      <c r="S22" s="11"/>
      <c r="T22" s="11"/>
      <c r="U22" s="11"/>
      <c r="V22" s="15"/>
    </row>
    <row r="23" spans="1:22" s="1" customFormat="1" ht="18.75" customHeight="1" x14ac:dyDescent="0.25">
      <c r="A23" s="76"/>
      <c r="B23" s="76"/>
      <c r="C23" s="76"/>
      <c r="D23" s="76"/>
      <c r="E23" s="76"/>
      <c r="F23" s="76"/>
      <c r="G23" s="68" t="str">
        <f>IF(OR($L$9="",$R$21&gt;=3),"","Necessário justificar nos autos a determinação do preço estimado com base em menos de 3 (três) preços válidos (art. 6º, § 5º da IN SEGES/ME 65/2021)")</f>
        <v/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"/>
      <c r="S23" s="11"/>
      <c r="T23" s="11"/>
      <c r="U23" s="11"/>
      <c r="V23" s="15"/>
    </row>
    <row r="24" spans="1:22" s="1" customFormat="1" ht="18.75" customHeight="1" x14ac:dyDescent="0.25">
      <c r="A24" s="76"/>
      <c r="B24" s="76"/>
      <c r="C24" s="76"/>
      <c r="D24" s="76"/>
      <c r="E24" s="76"/>
      <c r="F24" s="76"/>
      <c r="G24" s="66"/>
      <c r="H24" s="66"/>
      <c r="I24" s="87"/>
      <c r="J24" s="87"/>
      <c r="K24" s="87"/>
      <c r="L24" s="87"/>
      <c r="M24" s="87"/>
      <c r="N24" s="87"/>
      <c r="O24" s="87"/>
      <c r="P24" s="87"/>
      <c r="Q24" s="87"/>
      <c r="R24" s="15"/>
      <c r="S24" s="11"/>
      <c r="T24" s="11"/>
      <c r="U24" s="11"/>
      <c r="V24" s="15"/>
    </row>
    <row r="25" spans="1:22" ht="18" customHeight="1" x14ac:dyDescent="0.2">
      <c r="A25" s="77" t="s">
        <v>44</v>
      </c>
      <c r="B25" s="77"/>
      <c r="C25" s="77"/>
      <c r="D25" s="77"/>
      <c r="E25" s="77"/>
      <c r="F25" s="45" t="str">
        <f>IF($R$21&lt;2,"",_xlfn.STDEV.S(R9:R20)/ROUND(AVERAGE(R9:R20),2))</f>
        <v/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77" t="s">
        <v>28</v>
      </c>
      <c r="B26" s="77"/>
      <c r="C26" s="77"/>
      <c r="D26" s="77"/>
      <c r="E26" s="77"/>
      <c r="F26" s="46" t="str">
        <f>IF($R$21=0,"",SMALL(R9:R20,1))</f>
        <v/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77" t="s">
        <v>29</v>
      </c>
      <c r="B27" s="77"/>
      <c r="C27" s="77"/>
      <c r="D27" s="77"/>
      <c r="E27" s="77"/>
      <c r="F27" s="46" t="str">
        <f>IF($F$25="","",ROUND(AVERAGE(R9:R20),2))</f>
        <v/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77" t="s">
        <v>30</v>
      </c>
      <c r="B28" s="77"/>
      <c r="C28" s="77"/>
      <c r="D28" s="77"/>
      <c r="E28" s="77"/>
      <c r="F28" s="46" t="str">
        <f>IF($F$25="","",ROUND(MEDIAN(R9:R20),2))</f>
        <v/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76" t="s">
        <v>25</v>
      </c>
      <c r="B29" s="76"/>
      <c r="C29" s="76"/>
      <c r="D29" s="76"/>
      <c r="E29" s="76"/>
      <c r="F29" s="7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78" t="s">
        <v>31</v>
      </c>
      <c r="B30" s="78"/>
      <c r="C30" s="78"/>
      <c r="D30" s="78"/>
      <c r="E30" s="78"/>
      <c r="F30" s="46" t="str">
        <f>IF($F$25&lt;=1%,$F$26,IF(OR($F$25&gt;25%,$T$21&lt;=0),$F$28,$F$27))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FHKVWntCmZuJw9lljCxJdsz2LVvujdlMheaYW+lJv/TPado3x0j7rD9vFHDIElGYai9sj+DAH17AX2vBmKP5Sw==" saltValue="wz3nm7i24Y0NpaD84w1WMQ==" spinCount="100000" sheet="1" objects="1" scenarios="1"/>
  <mergeCells count="59">
    <mergeCell ref="A33:Q33"/>
    <mergeCell ref="I25:Q25"/>
    <mergeCell ref="A26:E26"/>
    <mergeCell ref="J26:O26"/>
    <mergeCell ref="A27:E27"/>
    <mergeCell ref="J27:O27"/>
    <mergeCell ref="A28:E28"/>
    <mergeCell ref="J28:O28"/>
    <mergeCell ref="A29:F29"/>
    <mergeCell ref="G29:Q30"/>
    <mergeCell ref="A30:E30"/>
    <mergeCell ref="A31:Q31"/>
    <mergeCell ref="A32:Q32"/>
    <mergeCell ref="T21:U21"/>
    <mergeCell ref="A22:F24"/>
    <mergeCell ref="N22:Q22"/>
    <mergeCell ref="G23:Q23"/>
    <mergeCell ref="G24:H28"/>
    <mergeCell ref="I24:Q24"/>
    <mergeCell ref="A25:E25"/>
    <mergeCell ref="A20:F20"/>
    <mergeCell ref="O20:P20"/>
    <mergeCell ref="A21:F21"/>
    <mergeCell ref="G21:L22"/>
    <mergeCell ref="N21:P21"/>
    <mergeCell ref="A17:F17"/>
    <mergeCell ref="O17:P17"/>
    <mergeCell ref="A18:F18"/>
    <mergeCell ref="O18:P18"/>
    <mergeCell ref="A19:F19"/>
    <mergeCell ref="O19:P19"/>
    <mergeCell ref="O13:P13"/>
    <mergeCell ref="A15:F15"/>
    <mergeCell ref="O15:P15"/>
    <mergeCell ref="A16:F16"/>
    <mergeCell ref="O16:P16"/>
    <mergeCell ref="A14:F14"/>
    <mergeCell ref="O14:P14"/>
    <mergeCell ref="E6:Q6"/>
    <mergeCell ref="A7:Q7"/>
    <mergeCell ref="A8:F8"/>
    <mergeCell ref="O8:P8"/>
    <mergeCell ref="A9:F9"/>
    <mergeCell ref="M9:M20"/>
    <mergeCell ref="O9:P9"/>
    <mergeCell ref="A10:F10"/>
    <mergeCell ref="O10:P10"/>
    <mergeCell ref="A11:F11"/>
    <mergeCell ref="O11:P11"/>
    <mergeCell ref="A12:F12"/>
    <mergeCell ref="O12:P12"/>
    <mergeCell ref="A13:F13"/>
    <mergeCell ref="A1:Q1"/>
    <mergeCell ref="A2:Q2"/>
    <mergeCell ref="A3:Q3"/>
    <mergeCell ref="C4:Q4"/>
    <mergeCell ref="B5:I5"/>
    <mergeCell ref="L5:O5"/>
    <mergeCell ref="P5:Q5"/>
  </mergeCells>
  <conditionalFormatting sqref="G23">
    <cfRule type="containsText" dxfId="1062" priority="48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061" priority="49" operator="equal">
      <formula>"INEXEQUÍVEL"</formula>
    </cfRule>
    <cfRule type="cellIs" dxfId="1060" priority="50" operator="equal">
      <formula>"EXCESSIVAMENTE ELEVADO"</formula>
    </cfRule>
    <cfRule type="cellIs" dxfId="1059" priority="51" operator="equal">
      <formula>"VÁLIDO"</formula>
    </cfRule>
  </conditionalFormatting>
  <conditionalFormatting sqref="Q21">
    <cfRule type="iconSet" priority="43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132" priority="1">
      <formula>$G9="Base nacional de NFe, V"</formula>
    </cfRule>
    <cfRule type="expression" dxfId="131" priority="2">
      <formula>$G9="Fornecedor - art. 5º, IV"</formula>
    </cfRule>
    <cfRule type="expression" dxfId="130" priority="3">
      <formula>$G9="Sítio eletrônico - art. 5º, III"</formula>
    </cfRule>
    <cfRule type="expression" dxfId="129" priority="4">
      <formula>$G9="Sistemas oficiais de governo - art. 5º, I"</formula>
    </cfRule>
    <cfRule type="expression" dxfId="128" priority="5">
      <formula>$G9="Contratações similares - art. 5º, II"</formula>
    </cfRule>
    <cfRule type="expression" dxfId="127" priority="6">
      <formula>$G9="Mídia especializada - art. 5º, III"</formula>
    </cfRule>
    <cfRule type="expression" dxfId="126" priority="7">
      <formula>$G9="Tabela de referência - art. 5º, III"</formula>
    </cfRule>
  </conditionalFormatting>
  <dataValidations count="2">
    <dataValidation type="list" allowBlank="1" showInputMessage="1" showErrorMessage="1" sqref="J9:J20" xr:uid="{EB469197-D903-4256-A516-2E3AC3F003B3}">
      <formula1>"IGPM,IPCA,Outros,Não se aplica"</formula1>
    </dataValidation>
    <dataValidation type="list" allowBlank="1" showInputMessage="1" showErrorMessage="1" sqref="G9:G20" xr:uid="{DC54C897-537C-404C-AA37-93CB0F870F95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16125-1882-47E6-BF51-F264D37DFAB4}">
  <dimension ref="A1:V33"/>
  <sheetViews>
    <sheetView showGridLines="0" zoomScaleNormal="100" zoomScaleSheetLayoutView="100" workbookViewId="0">
      <selection activeCell="A2" sqref="A2:Q2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3">
        <f>IF('Item 21'!B4="","",'Item 21'!B4+1)</f>
        <v>22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/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/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/>
      <c r="C6" s="59" t="s">
        <v>12</v>
      </c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2" t="s">
        <v>26</v>
      </c>
      <c r="S8" s="33" t="s">
        <v>32</v>
      </c>
      <c r="T8" s="33" t="s">
        <v>33</v>
      </c>
      <c r="U8" s="33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/>
      <c r="H9" s="39"/>
      <c r="I9" s="40"/>
      <c r="J9" s="38"/>
      <c r="K9" s="41"/>
      <c r="L9" s="42" t="str">
        <f t="shared" ref="L9:L12" si="0">IF(I9="","",IF(AND(J9="",K9=""),I9,I9*K9+I9))</f>
        <v/>
      </c>
      <c r="M9" s="74">
        <f>IF(SUM(L9:L20=0),"",COUNT(L9:L20))</f>
        <v>0</v>
      </c>
      <c r="N9" s="42" t="str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/>
      </c>
      <c r="O9" s="72" t="str">
        <f>IF(OR($M$9&lt;2,L9=""),"",(ROUNDDOWN(L9/N9,2)))</f>
        <v/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/>
      </c>
      <c r="R9" s="9" t="str">
        <f t="shared" ref="R9:R20" si="1">IF(Q9="","",IF(OR(Q9="INEXEQUÍVEL",Q9="EXCESSIVAMENTE ELEVADO"),"",L9))</f>
        <v/>
      </c>
      <c r="S9" s="10">
        <f t="shared" ref="S9:S20" si="2">IF(OR(G9="Compras.gov.br - art. 5º, I",G9="Contratos.gov.br - art. 5º, I",G9="Painel de Preços - art. 5º, I",G9="SIASGNet - art. 5º, I",G9=""),0,1)</f>
        <v>0</v>
      </c>
      <c r="T9" s="10" t="str">
        <f t="shared" ref="T9:T20" si="3">IF(G9="","",IF(AND(S9=0,Q9="Válido"),0,""))</f>
        <v/>
      </c>
      <c r="U9" s="10" t="str">
        <f t="shared" ref="U9:U20" si="4">IF(G9="","",IF(AND(S9=1,Q9="Válido"),1,""))</f>
        <v/>
      </c>
      <c r="V9" s="15"/>
    </row>
    <row r="10" spans="1:22" s="1" customFormat="1" ht="30" customHeight="1" x14ac:dyDescent="0.25">
      <c r="A10" s="75"/>
      <c r="B10" s="75"/>
      <c r="C10" s="75"/>
      <c r="D10" s="75"/>
      <c r="E10" s="75"/>
      <c r="F10" s="75"/>
      <c r="G10" s="38"/>
      <c r="H10" s="39"/>
      <c r="I10" s="40"/>
      <c r="J10" s="38"/>
      <c r="K10" s="41"/>
      <c r="L10" s="42" t="str">
        <f t="shared" si="0"/>
        <v/>
      </c>
      <c r="M10" s="74"/>
      <c r="N10" s="42" t="str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/>
      </c>
      <c r="O10" s="72" t="str">
        <f t="shared" ref="O10:O20" si="5">IF(OR($M$9&lt;2,L10=""),"",(ROUNDDOWN(L10/N10,2)))</f>
        <v/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/>
      </c>
      <c r="R10" s="9" t="str">
        <f t="shared" si="1"/>
        <v/>
      </c>
      <c r="S10" s="10">
        <f t="shared" si="2"/>
        <v>0</v>
      </c>
      <c r="T10" s="10" t="str">
        <f t="shared" si="3"/>
        <v/>
      </c>
      <c r="U10" s="10" t="str">
        <f t="shared" si="4"/>
        <v/>
      </c>
      <c r="V10" s="15"/>
    </row>
    <row r="11" spans="1:22" s="1" customFormat="1" ht="30" customHeight="1" x14ac:dyDescent="0.25">
      <c r="A11" s="75"/>
      <c r="B11" s="75"/>
      <c r="C11" s="75"/>
      <c r="D11" s="75"/>
      <c r="E11" s="75"/>
      <c r="F11" s="75"/>
      <c r="G11" s="38"/>
      <c r="H11" s="39"/>
      <c r="I11" s="40"/>
      <c r="J11" s="38"/>
      <c r="K11" s="41"/>
      <c r="L11" s="42" t="str">
        <f t="shared" si="0"/>
        <v/>
      </c>
      <c r="M11" s="74"/>
      <c r="N11" s="42" t="str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/>
      </c>
      <c r="O11" s="72" t="str">
        <f t="shared" si="5"/>
        <v/>
      </c>
      <c r="P11" s="72"/>
      <c r="Q11" s="43" t="str">
        <f t="shared" si="6"/>
        <v/>
      </c>
      <c r="R11" s="9" t="str">
        <f t="shared" si="1"/>
        <v/>
      </c>
      <c r="S11" s="10">
        <f t="shared" si="2"/>
        <v>0</v>
      </c>
      <c r="T11" s="10" t="str">
        <f t="shared" si="3"/>
        <v/>
      </c>
      <c r="U11" s="10" t="str">
        <f t="shared" si="4"/>
        <v/>
      </c>
      <c r="V11" s="15"/>
    </row>
    <row r="12" spans="1:22" s="1" customFormat="1" ht="30" customHeight="1" x14ac:dyDescent="0.25">
      <c r="A12" s="75"/>
      <c r="B12" s="75"/>
      <c r="C12" s="75"/>
      <c r="D12" s="75"/>
      <c r="E12" s="75"/>
      <c r="F12" s="75"/>
      <c r="G12" s="38"/>
      <c r="H12" s="39"/>
      <c r="I12" s="40"/>
      <c r="J12" s="38"/>
      <c r="K12" s="41"/>
      <c r="L12" s="42" t="str">
        <f t="shared" si="0"/>
        <v/>
      </c>
      <c r="M12" s="74"/>
      <c r="N12" s="42" t="str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/>
      </c>
      <c r="O12" s="72" t="str">
        <f t="shared" si="5"/>
        <v/>
      </c>
      <c r="P12" s="72"/>
      <c r="Q12" s="43" t="str">
        <f t="shared" si="6"/>
        <v/>
      </c>
      <c r="R12" s="9" t="str">
        <f t="shared" si="1"/>
        <v/>
      </c>
      <c r="S12" s="10">
        <f t="shared" si="2"/>
        <v>0</v>
      </c>
      <c r="T12" s="10" t="str">
        <f t="shared" si="3"/>
        <v/>
      </c>
      <c r="U12" s="10" t="str">
        <f t="shared" si="4"/>
        <v/>
      </c>
      <c r="V12" s="15"/>
    </row>
    <row r="13" spans="1:22" s="1" customFormat="1" ht="30" customHeight="1" x14ac:dyDescent="0.25">
      <c r="A13" s="75"/>
      <c r="B13" s="75"/>
      <c r="C13" s="75"/>
      <c r="D13" s="75"/>
      <c r="E13" s="75"/>
      <c r="F13" s="75"/>
      <c r="G13" s="38"/>
      <c r="H13" s="39"/>
      <c r="I13" s="40"/>
      <c r="J13" s="38"/>
      <c r="K13" s="41"/>
      <c r="L13" s="42" t="str">
        <f>IF(I13="","",IF(AND(J13="",K13=""),I13,I13*K13+I13))</f>
        <v/>
      </c>
      <c r="M13" s="74"/>
      <c r="N13" s="42" t="str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/>
      </c>
      <c r="O13" s="72" t="str">
        <f t="shared" si="5"/>
        <v/>
      </c>
      <c r="P13" s="72"/>
      <c r="Q13" s="43" t="str">
        <f t="shared" si="6"/>
        <v/>
      </c>
      <c r="R13" s="9" t="str">
        <f t="shared" si="1"/>
        <v/>
      </c>
      <c r="S13" s="10">
        <f t="shared" si="2"/>
        <v>0</v>
      </c>
      <c r="T13" s="10" t="str">
        <f t="shared" si="3"/>
        <v/>
      </c>
      <c r="U13" s="10" t="str">
        <f t="shared" si="4"/>
        <v/>
      </c>
      <c r="V13" s="15"/>
    </row>
    <row r="14" spans="1:22" s="1" customFormat="1" ht="30" customHeight="1" x14ac:dyDescent="0.25">
      <c r="A14" s="75"/>
      <c r="B14" s="75"/>
      <c r="C14" s="75"/>
      <c r="D14" s="75"/>
      <c r="E14" s="75"/>
      <c r="F14" s="75"/>
      <c r="G14" s="38"/>
      <c r="H14" s="39"/>
      <c r="I14" s="40"/>
      <c r="J14" s="38"/>
      <c r="K14" s="41"/>
      <c r="L14" s="42" t="str">
        <f t="shared" ref="L14:L20" si="7">IF(I14="","",IF(AND(J14="",K14=""),I14,I14*K14+I14))</f>
        <v/>
      </c>
      <c r="M14" s="74"/>
      <c r="N14" s="42" t="str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/>
      </c>
      <c r="O14" s="72" t="str">
        <f t="shared" si="5"/>
        <v/>
      </c>
      <c r="P14" s="72"/>
      <c r="Q14" s="43" t="str">
        <f t="shared" si="6"/>
        <v/>
      </c>
      <c r="R14" s="9" t="str">
        <f t="shared" si="1"/>
        <v/>
      </c>
      <c r="S14" s="10">
        <f t="shared" si="2"/>
        <v>0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/>
      <c r="B15" s="75"/>
      <c r="C15" s="75"/>
      <c r="D15" s="75"/>
      <c r="E15" s="75"/>
      <c r="F15" s="75"/>
      <c r="G15" s="38"/>
      <c r="H15" s="39"/>
      <c r="I15" s="40"/>
      <c r="J15" s="38"/>
      <c r="K15" s="41"/>
      <c r="L15" s="42" t="str">
        <f t="shared" si="7"/>
        <v/>
      </c>
      <c r="M15" s="74"/>
      <c r="N15" s="42" t="str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/>
      </c>
      <c r="O15" s="72" t="str">
        <f t="shared" si="5"/>
        <v/>
      </c>
      <c r="P15" s="72"/>
      <c r="Q15" s="43" t="str">
        <f t="shared" si="6"/>
        <v/>
      </c>
      <c r="R15" s="9" t="str">
        <f t="shared" si="1"/>
        <v/>
      </c>
      <c r="S15" s="10">
        <f t="shared" si="2"/>
        <v>0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si="5"/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si="5"/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79" t="s">
        <v>7</v>
      </c>
      <c r="B21" s="79"/>
      <c r="C21" s="79"/>
      <c r="D21" s="79"/>
      <c r="E21" s="79"/>
      <c r="F21" s="79"/>
      <c r="G21" s="66"/>
      <c r="H21" s="66"/>
      <c r="I21" s="66"/>
      <c r="J21" s="66"/>
      <c r="K21" s="66"/>
      <c r="L21" s="66"/>
      <c r="M21" s="36"/>
      <c r="N21" s="79" t="s">
        <v>10</v>
      </c>
      <c r="O21" s="79"/>
      <c r="P21" s="79"/>
      <c r="Q21" s="44" t="str">
        <f>IF($R$21=0,"",$R$21)</f>
        <v/>
      </c>
      <c r="R21" s="35">
        <f>COUNT(R9:R20)</f>
        <v>0</v>
      </c>
      <c r="S21" s="14"/>
      <c r="T21" s="69">
        <f>SUM(T9:U20)</f>
        <v>0</v>
      </c>
      <c r="U21" s="70"/>
      <c r="V21" s="15"/>
    </row>
    <row r="22" spans="1:22" s="1" customFormat="1" ht="18.75" customHeight="1" x14ac:dyDescent="0.25">
      <c r="A22" s="76" t="s">
        <v>49</v>
      </c>
      <c r="B22" s="76"/>
      <c r="C22" s="76"/>
      <c r="D22" s="76"/>
      <c r="E22" s="76"/>
      <c r="F22" s="76"/>
      <c r="G22" s="66"/>
      <c r="H22" s="66"/>
      <c r="I22" s="66"/>
      <c r="J22" s="66"/>
      <c r="K22" s="66"/>
      <c r="L22" s="66"/>
      <c r="M22" s="15"/>
      <c r="N22" s="67"/>
      <c r="O22" s="67"/>
      <c r="P22" s="67"/>
      <c r="Q22" s="67"/>
      <c r="R22" s="15"/>
      <c r="S22" s="11"/>
      <c r="T22" s="11"/>
      <c r="U22" s="11"/>
      <c r="V22" s="15"/>
    </row>
    <row r="23" spans="1:22" s="1" customFormat="1" ht="18.75" customHeight="1" x14ac:dyDescent="0.25">
      <c r="A23" s="76"/>
      <c r="B23" s="76"/>
      <c r="C23" s="76"/>
      <c r="D23" s="76"/>
      <c r="E23" s="76"/>
      <c r="F23" s="76"/>
      <c r="G23" s="68" t="str">
        <f>IF(OR($L$9="",$R$21&gt;=3),"","Necessário justificar nos autos a determinação do preço estimado com base em menos de 3 (três) preços válidos (art. 6º, § 5º da IN SEGES/ME 65/2021)")</f>
        <v/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"/>
      <c r="S23" s="11"/>
      <c r="T23" s="11"/>
      <c r="U23" s="11"/>
      <c r="V23" s="15"/>
    </row>
    <row r="24" spans="1:22" s="1" customFormat="1" ht="18.75" customHeight="1" x14ac:dyDescent="0.25">
      <c r="A24" s="76"/>
      <c r="B24" s="76"/>
      <c r="C24" s="76"/>
      <c r="D24" s="76"/>
      <c r="E24" s="76"/>
      <c r="F24" s="76"/>
      <c r="G24" s="66"/>
      <c r="H24" s="66"/>
      <c r="I24" s="87"/>
      <c r="J24" s="87"/>
      <c r="K24" s="87"/>
      <c r="L24" s="87"/>
      <c r="M24" s="87"/>
      <c r="N24" s="87"/>
      <c r="O24" s="87"/>
      <c r="P24" s="87"/>
      <c r="Q24" s="87"/>
      <c r="R24" s="15"/>
      <c r="S24" s="11"/>
      <c r="T24" s="11"/>
      <c r="U24" s="11"/>
      <c r="V24" s="15"/>
    </row>
    <row r="25" spans="1:22" ht="18" customHeight="1" x14ac:dyDescent="0.2">
      <c r="A25" s="77" t="s">
        <v>44</v>
      </c>
      <c r="B25" s="77"/>
      <c r="C25" s="77"/>
      <c r="D25" s="77"/>
      <c r="E25" s="77"/>
      <c r="F25" s="45" t="str">
        <f>IF($R$21&lt;2,"",_xlfn.STDEV.S(R9:R20)/ROUND(AVERAGE(R9:R20),2))</f>
        <v/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77" t="s">
        <v>28</v>
      </c>
      <c r="B26" s="77"/>
      <c r="C26" s="77"/>
      <c r="D26" s="77"/>
      <c r="E26" s="77"/>
      <c r="F26" s="46" t="str">
        <f>IF($R$21=0,"",SMALL(R9:R20,1))</f>
        <v/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77" t="s">
        <v>29</v>
      </c>
      <c r="B27" s="77"/>
      <c r="C27" s="77"/>
      <c r="D27" s="77"/>
      <c r="E27" s="77"/>
      <c r="F27" s="46" t="str">
        <f>IF($F$25="","",ROUND(AVERAGE(R9:R20),2))</f>
        <v/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77" t="s">
        <v>30</v>
      </c>
      <c r="B28" s="77"/>
      <c r="C28" s="77"/>
      <c r="D28" s="77"/>
      <c r="E28" s="77"/>
      <c r="F28" s="46" t="str">
        <f>IF($F$25="","",ROUND(MEDIAN(R9:R20),2))</f>
        <v/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76" t="s">
        <v>25</v>
      </c>
      <c r="B29" s="76"/>
      <c r="C29" s="76"/>
      <c r="D29" s="76"/>
      <c r="E29" s="76"/>
      <c r="F29" s="7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78" t="s">
        <v>31</v>
      </c>
      <c r="B30" s="78"/>
      <c r="C30" s="78"/>
      <c r="D30" s="78"/>
      <c r="E30" s="78"/>
      <c r="F30" s="46" t="str">
        <f>IF($F$25&lt;=1%,$F$26,IF(OR($F$25&gt;25%,$T$21&lt;=0),$F$28,$F$27))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o/4nWD17sStsI3ywcz6l+AMsu0pt3NsrwGnEMwQBbL0Sg9dHoS2SFMC0SFhklprl+nXpwcSDWcShUnPvfeA6cg==" saltValue="g0cG7PMf1ItxqEe0VIMn5Q==" spinCount="100000" sheet="1" objects="1" scenarios="1"/>
  <mergeCells count="59">
    <mergeCell ref="A33:Q33"/>
    <mergeCell ref="I25:Q25"/>
    <mergeCell ref="A26:E26"/>
    <mergeCell ref="J26:O26"/>
    <mergeCell ref="A27:E27"/>
    <mergeCell ref="J27:O27"/>
    <mergeCell ref="A28:E28"/>
    <mergeCell ref="J28:O28"/>
    <mergeCell ref="A29:F29"/>
    <mergeCell ref="G29:Q30"/>
    <mergeCell ref="A30:E30"/>
    <mergeCell ref="A31:Q31"/>
    <mergeCell ref="A32:Q32"/>
    <mergeCell ref="T21:U21"/>
    <mergeCell ref="A22:F24"/>
    <mergeCell ref="N22:Q22"/>
    <mergeCell ref="G23:Q23"/>
    <mergeCell ref="G24:H28"/>
    <mergeCell ref="I24:Q24"/>
    <mergeCell ref="A25:E25"/>
    <mergeCell ref="A20:F20"/>
    <mergeCell ref="O20:P20"/>
    <mergeCell ref="A21:F21"/>
    <mergeCell ref="G21:L22"/>
    <mergeCell ref="N21:P21"/>
    <mergeCell ref="A17:F17"/>
    <mergeCell ref="O17:P17"/>
    <mergeCell ref="A18:F18"/>
    <mergeCell ref="O18:P18"/>
    <mergeCell ref="A19:F19"/>
    <mergeCell ref="O19:P19"/>
    <mergeCell ref="O13:P13"/>
    <mergeCell ref="A15:F15"/>
    <mergeCell ref="O15:P15"/>
    <mergeCell ref="A16:F16"/>
    <mergeCell ref="O16:P16"/>
    <mergeCell ref="A14:F14"/>
    <mergeCell ref="O14:P14"/>
    <mergeCell ref="E6:Q6"/>
    <mergeCell ref="A7:Q7"/>
    <mergeCell ref="A8:F8"/>
    <mergeCell ref="O8:P8"/>
    <mergeCell ref="A9:F9"/>
    <mergeCell ref="M9:M20"/>
    <mergeCell ref="O9:P9"/>
    <mergeCell ref="A10:F10"/>
    <mergeCell ref="O10:P10"/>
    <mergeCell ref="A11:F11"/>
    <mergeCell ref="O11:P11"/>
    <mergeCell ref="A12:F12"/>
    <mergeCell ref="O12:P12"/>
    <mergeCell ref="A13:F13"/>
    <mergeCell ref="A1:Q1"/>
    <mergeCell ref="A2:Q2"/>
    <mergeCell ref="A3:Q3"/>
    <mergeCell ref="C4:Q4"/>
    <mergeCell ref="B5:I5"/>
    <mergeCell ref="L5:O5"/>
    <mergeCell ref="P5:Q5"/>
  </mergeCells>
  <conditionalFormatting sqref="G23">
    <cfRule type="containsText" dxfId="1054" priority="48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053" priority="49" operator="equal">
      <formula>"INEXEQUÍVEL"</formula>
    </cfRule>
    <cfRule type="cellIs" dxfId="1052" priority="50" operator="equal">
      <formula>"EXCESSIVAMENTE ELEVADO"</formula>
    </cfRule>
    <cfRule type="cellIs" dxfId="1051" priority="51" operator="equal">
      <formula>"VÁLIDO"</formula>
    </cfRule>
  </conditionalFormatting>
  <conditionalFormatting sqref="Q21">
    <cfRule type="iconSet" priority="43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139" priority="1">
      <formula>$G9="Base nacional de NFe, V"</formula>
    </cfRule>
    <cfRule type="expression" dxfId="138" priority="2">
      <formula>$G9="Fornecedor - art. 5º, IV"</formula>
    </cfRule>
    <cfRule type="expression" dxfId="137" priority="3">
      <formula>$G9="Sítio eletrônico - art. 5º, III"</formula>
    </cfRule>
    <cfRule type="expression" dxfId="136" priority="4">
      <formula>$G9="Sistemas oficiais de governo - art. 5º, I"</formula>
    </cfRule>
    <cfRule type="expression" dxfId="135" priority="5">
      <formula>$G9="Contratações similares - art. 5º, II"</formula>
    </cfRule>
    <cfRule type="expression" dxfId="134" priority="6">
      <formula>$G9="Mídia especializada - art. 5º, III"</formula>
    </cfRule>
    <cfRule type="expression" dxfId="133" priority="7">
      <formula>$G9="Tabela de referência - art. 5º, III"</formula>
    </cfRule>
  </conditionalFormatting>
  <dataValidations count="2">
    <dataValidation type="list" allowBlank="1" showInputMessage="1" showErrorMessage="1" sqref="J9:J20" xr:uid="{D8FD3740-D2D0-4392-853A-090EB6E8824E}">
      <formula1>"IGPM,IPCA,Outros,Não se aplica"</formula1>
    </dataValidation>
    <dataValidation type="list" allowBlank="1" showInputMessage="1" showErrorMessage="1" sqref="G9:G20" xr:uid="{190B5C5A-0B78-457F-B834-006AF225076F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04FA-2ED6-44B1-912F-6F79F2776FEC}">
  <dimension ref="A1:V33"/>
  <sheetViews>
    <sheetView showGridLines="0" zoomScaleNormal="100" zoomScaleSheetLayoutView="100" workbookViewId="0">
      <selection activeCell="A2" sqref="A2:Q2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3">
        <f>IF('Item 22'!B4="","",'Item 22'!B4+1)</f>
        <v>23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/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/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/>
      <c r="C6" s="59" t="s">
        <v>12</v>
      </c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2" t="s">
        <v>26</v>
      </c>
      <c r="S8" s="33" t="s">
        <v>32</v>
      </c>
      <c r="T8" s="33" t="s">
        <v>33</v>
      </c>
      <c r="U8" s="33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/>
      <c r="H9" s="39"/>
      <c r="I9" s="40"/>
      <c r="J9" s="38"/>
      <c r="K9" s="41"/>
      <c r="L9" s="42" t="str">
        <f t="shared" ref="L9:L12" si="0">IF(I9="","",IF(AND(J9="",K9=""),I9,I9*K9+I9))</f>
        <v/>
      </c>
      <c r="M9" s="74">
        <f>IF(SUM(L9:L20=0),"",COUNT(L9:L20))</f>
        <v>0</v>
      </c>
      <c r="N9" s="42" t="str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/>
      </c>
      <c r="O9" s="72" t="str">
        <f>IF(OR($M$9&lt;2,L9=""),"",(ROUNDDOWN(L9/N9,2)))</f>
        <v/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/>
      </c>
      <c r="R9" s="9" t="str">
        <f t="shared" ref="R9:R20" si="1">IF(Q9="","",IF(OR(Q9="INEXEQUÍVEL",Q9="EXCESSIVAMENTE ELEVADO"),"",L9))</f>
        <v/>
      </c>
      <c r="S9" s="10">
        <f t="shared" ref="S9:S20" si="2">IF(OR(G9="Compras.gov.br - art. 5º, I",G9="Contratos.gov.br - art. 5º, I",G9="Painel de Preços - art. 5º, I",G9="SIASGNet - art. 5º, I",G9=""),0,1)</f>
        <v>0</v>
      </c>
      <c r="T9" s="10" t="str">
        <f t="shared" ref="T9:T20" si="3">IF(G9="","",IF(AND(S9=0,Q9="Válido"),0,""))</f>
        <v/>
      </c>
      <c r="U9" s="10" t="str">
        <f t="shared" ref="U9:U20" si="4">IF(G9="","",IF(AND(S9=1,Q9="Válido"),1,""))</f>
        <v/>
      </c>
      <c r="V9" s="15"/>
    </row>
    <row r="10" spans="1:22" s="1" customFormat="1" ht="30" customHeight="1" x14ac:dyDescent="0.25">
      <c r="A10" s="75"/>
      <c r="B10" s="75"/>
      <c r="C10" s="75"/>
      <c r="D10" s="75"/>
      <c r="E10" s="75"/>
      <c r="F10" s="75"/>
      <c r="G10" s="38"/>
      <c r="H10" s="39"/>
      <c r="I10" s="40"/>
      <c r="J10" s="38"/>
      <c r="K10" s="41"/>
      <c r="L10" s="42" t="str">
        <f t="shared" si="0"/>
        <v/>
      </c>
      <c r="M10" s="74"/>
      <c r="N10" s="42" t="str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/>
      </c>
      <c r="O10" s="72" t="str">
        <f t="shared" ref="O10:O20" si="5">IF(OR($M$9&lt;2,L10=""),"",(ROUNDDOWN(L10/N10,2)))</f>
        <v/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/>
      </c>
      <c r="R10" s="9" t="str">
        <f t="shared" si="1"/>
        <v/>
      </c>
      <c r="S10" s="10">
        <f t="shared" si="2"/>
        <v>0</v>
      </c>
      <c r="T10" s="10" t="str">
        <f t="shared" si="3"/>
        <v/>
      </c>
      <c r="U10" s="10" t="str">
        <f t="shared" si="4"/>
        <v/>
      </c>
      <c r="V10" s="15"/>
    </row>
    <row r="11" spans="1:22" s="1" customFormat="1" ht="30" customHeight="1" x14ac:dyDescent="0.25">
      <c r="A11" s="75"/>
      <c r="B11" s="75"/>
      <c r="C11" s="75"/>
      <c r="D11" s="75"/>
      <c r="E11" s="75"/>
      <c r="F11" s="75"/>
      <c r="G11" s="38"/>
      <c r="H11" s="39"/>
      <c r="I11" s="40"/>
      <c r="J11" s="38"/>
      <c r="K11" s="41"/>
      <c r="L11" s="42" t="str">
        <f t="shared" si="0"/>
        <v/>
      </c>
      <c r="M11" s="74"/>
      <c r="N11" s="42" t="str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/>
      </c>
      <c r="O11" s="72" t="str">
        <f t="shared" si="5"/>
        <v/>
      </c>
      <c r="P11" s="72"/>
      <c r="Q11" s="43" t="str">
        <f t="shared" si="6"/>
        <v/>
      </c>
      <c r="R11" s="9" t="str">
        <f t="shared" si="1"/>
        <v/>
      </c>
      <c r="S11" s="10">
        <f t="shared" si="2"/>
        <v>0</v>
      </c>
      <c r="T11" s="10" t="str">
        <f t="shared" si="3"/>
        <v/>
      </c>
      <c r="U11" s="10" t="str">
        <f t="shared" si="4"/>
        <v/>
      </c>
      <c r="V11" s="15"/>
    </row>
    <row r="12" spans="1:22" s="1" customFormat="1" ht="30" customHeight="1" x14ac:dyDescent="0.25">
      <c r="A12" s="75"/>
      <c r="B12" s="75"/>
      <c r="C12" s="75"/>
      <c r="D12" s="75"/>
      <c r="E12" s="75"/>
      <c r="F12" s="75"/>
      <c r="G12" s="38"/>
      <c r="H12" s="39"/>
      <c r="I12" s="40"/>
      <c r="J12" s="38"/>
      <c r="K12" s="41"/>
      <c r="L12" s="42" t="str">
        <f t="shared" si="0"/>
        <v/>
      </c>
      <c r="M12" s="74"/>
      <c r="N12" s="42" t="str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/>
      </c>
      <c r="O12" s="72" t="str">
        <f t="shared" si="5"/>
        <v/>
      </c>
      <c r="P12" s="72"/>
      <c r="Q12" s="43" t="str">
        <f t="shared" si="6"/>
        <v/>
      </c>
      <c r="R12" s="9" t="str">
        <f t="shared" si="1"/>
        <v/>
      </c>
      <c r="S12" s="10">
        <f t="shared" si="2"/>
        <v>0</v>
      </c>
      <c r="T12" s="10" t="str">
        <f t="shared" si="3"/>
        <v/>
      </c>
      <c r="U12" s="10" t="str">
        <f t="shared" si="4"/>
        <v/>
      </c>
      <c r="V12" s="15"/>
    </row>
    <row r="13" spans="1:22" s="1" customFormat="1" ht="30" customHeight="1" x14ac:dyDescent="0.25">
      <c r="A13" s="75"/>
      <c r="B13" s="75"/>
      <c r="C13" s="75"/>
      <c r="D13" s="75"/>
      <c r="E13" s="75"/>
      <c r="F13" s="75"/>
      <c r="G13" s="38"/>
      <c r="H13" s="39"/>
      <c r="I13" s="40"/>
      <c r="J13" s="38"/>
      <c r="K13" s="41"/>
      <c r="L13" s="42" t="str">
        <f>IF(I13="","",IF(AND(J13="",K13=""),I13,I13*K13+I13))</f>
        <v/>
      </c>
      <c r="M13" s="74"/>
      <c r="N13" s="42" t="str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/>
      </c>
      <c r="O13" s="72" t="str">
        <f t="shared" si="5"/>
        <v/>
      </c>
      <c r="P13" s="72"/>
      <c r="Q13" s="43" t="str">
        <f t="shared" si="6"/>
        <v/>
      </c>
      <c r="R13" s="9" t="str">
        <f t="shared" si="1"/>
        <v/>
      </c>
      <c r="S13" s="10">
        <f t="shared" si="2"/>
        <v>0</v>
      </c>
      <c r="T13" s="10" t="str">
        <f t="shared" si="3"/>
        <v/>
      </c>
      <c r="U13" s="10" t="str">
        <f t="shared" si="4"/>
        <v/>
      </c>
      <c r="V13" s="15"/>
    </row>
    <row r="14" spans="1:22" s="1" customFormat="1" ht="30" customHeight="1" x14ac:dyDescent="0.25">
      <c r="A14" s="75"/>
      <c r="B14" s="75"/>
      <c r="C14" s="75"/>
      <c r="D14" s="75"/>
      <c r="E14" s="75"/>
      <c r="F14" s="75"/>
      <c r="G14" s="38"/>
      <c r="H14" s="39"/>
      <c r="I14" s="40"/>
      <c r="J14" s="38"/>
      <c r="K14" s="41"/>
      <c r="L14" s="42" t="str">
        <f t="shared" ref="L14:L20" si="7">IF(I14="","",IF(AND(J14="",K14=""),I14,I14*K14+I14))</f>
        <v/>
      </c>
      <c r="M14" s="74"/>
      <c r="N14" s="42" t="str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/>
      </c>
      <c r="O14" s="72" t="str">
        <f t="shared" si="5"/>
        <v/>
      </c>
      <c r="P14" s="72"/>
      <c r="Q14" s="43" t="str">
        <f t="shared" si="6"/>
        <v/>
      </c>
      <c r="R14" s="9" t="str">
        <f t="shared" si="1"/>
        <v/>
      </c>
      <c r="S14" s="10">
        <f t="shared" si="2"/>
        <v>0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/>
      <c r="B15" s="75"/>
      <c r="C15" s="75"/>
      <c r="D15" s="75"/>
      <c r="E15" s="75"/>
      <c r="F15" s="75"/>
      <c r="G15" s="38"/>
      <c r="H15" s="39"/>
      <c r="I15" s="40"/>
      <c r="J15" s="38"/>
      <c r="K15" s="41"/>
      <c r="L15" s="42" t="str">
        <f t="shared" si="7"/>
        <v/>
      </c>
      <c r="M15" s="74"/>
      <c r="N15" s="42" t="str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/>
      </c>
      <c r="O15" s="72" t="str">
        <f t="shared" si="5"/>
        <v/>
      </c>
      <c r="P15" s="72"/>
      <c r="Q15" s="43" t="str">
        <f t="shared" si="6"/>
        <v/>
      </c>
      <c r="R15" s="9" t="str">
        <f t="shared" si="1"/>
        <v/>
      </c>
      <c r="S15" s="10">
        <f t="shared" si="2"/>
        <v>0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si="5"/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si="5"/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79" t="s">
        <v>7</v>
      </c>
      <c r="B21" s="79"/>
      <c r="C21" s="79"/>
      <c r="D21" s="79"/>
      <c r="E21" s="79"/>
      <c r="F21" s="79"/>
      <c r="G21" s="66"/>
      <c r="H21" s="66"/>
      <c r="I21" s="66"/>
      <c r="J21" s="66"/>
      <c r="K21" s="66"/>
      <c r="L21" s="66"/>
      <c r="M21" s="36"/>
      <c r="N21" s="79" t="s">
        <v>10</v>
      </c>
      <c r="O21" s="79"/>
      <c r="P21" s="79"/>
      <c r="Q21" s="44" t="str">
        <f>IF($R$21=0,"",$R$21)</f>
        <v/>
      </c>
      <c r="R21" s="35">
        <f>COUNT(R9:R20)</f>
        <v>0</v>
      </c>
      <c r="S21" s="14"/>
      <c r="T21" s="69">
        <f>SUM(T9:U20)</f>
        <v>0</v>
      </c>
      <c r="U21" s="70"/>
      <c r="V21" s="15"/>
    </row>
    <row r="22" spans="1:22" s="1" customFormat="1" ht="18.75" customHeight="1" x14ac:dyDescent="0.25">
      <c r="A22" s="76" t="s">
        <v>49</v>
      </c>
      <c r="B22" s="76"/>
      <c r="C22" s="76"/>
      <c r="D22" s="76"/>
      <c r="E22" s="76"/>
      <c r="F22" s="76"/>
      <c r="G22" s="66"/>
      <c r="H22" s="66"/>
      <c r="I22" s="66"/>
      <c r="J22" s="66"/>
      <c r="K22" s="66"/>
      <c r="L22" s="66"/>
      <c r="M22" s="15"/>
      <c r="N22" s="67"/>
      <c r="O22" s="67"/>
      <c r="P22" s="67"/>
      <c r="Q22" s="67"/>
      <c r="R22" s="15"/>
      <c r="S22" s="11"/>
      <c r="T22" s="11"/>
      <c r="U22" s="11"/>
      <c r="V22" s="15"/>
    </row>
    <row r="23" spans="1:22" s="1" customFormat="1" ht="18.75" customHeight="1" x14ac:dyDescent="0.25">
      <c r="A23" s="76"/>
      <c r="B23" s="76"/>
      <c r="C23" s="76"/>
      <c r="D23" s="76"/>
      <c r="E23" s="76"/>
      <c r="F23" s="76"/>
      <c r="G23" s="68" t="str">
        <f>IF(OR($L$9="",$R$21&gt;=3),"","Necessário justificar nos autos a determinação do preço estimado com base em menos de 3 (três) preços válidos (art. 6º, § 5º da IN SEGES/ME 65/2021)")</f>
        <v/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"/>
      <c r="S23" s="11"/>
      <c r="T23" s="11"/>
      <c r="U23" s="11"/>
      <c r="V23" s="15"/>
    </row>
    <row r="24" spans="1:22" s="1" customFormat="1" ht="18.75" customHeight="1" x14ac:dyDescent="0.25">
      <c r="A24" s="76"/>
      <c r="B24" s="76"/>
      <c r="C24" s="76"/>
      <c r="D24" s="76"/>
      <c r="E24" s="76"/>
      <c r="F24" s="76"/>
      <c r="G24" s="66"/>
      <c r="H24" s="66"/>
      <c r="I24" s="87"/>
      <c r="J24" s="87"/>
      <c r="K24" s="87"/>
      <c r="L24" s="87"/>
      <c r="M24" s="87"/>
      <c r="N24" s="87"/>
      <c r="O24" s="87"/>
      <c r="P24" s="87"/>
      <c r="Q24" s="87"/>
      <c r="R24" s="15"/>
      <c r="S24" s="11"/>
      <c r="T24" s="11"/>
      <c r="U24" s="11"/>
      <c r="V24" s="15"/>
    </row>
    <row r="25" spans="1:22" ht="18" customHeight="1" x14ac:dyDescent="0.2">
      <c r="A25" s="77" t="s">
        <v>44</v>
      </c>
      <c r="B25" s="77"/>
      <c r="C25" s="77"/>
      <c r="D25" s="77"/>
      <c r="E25" s="77"/>
      <c r="F25" s="45" t="str">
        <f>IF($R$21&lt;2,"",_xlfn.STDEV.S(R9:R20)/ROUND(AVERAGE(R9:R20),2))</f>
        <v/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77" t="s">
        <v>28</v>
      </c>
      <c r="B26" s="77"/>
      <c r="C26" s="77"/>
      <c r="D26" s="77"/>
      <c r="E26" s="77"/>
      <c r="F26" s="46" t="str">
        <f>IF($R$21=0,"",SMALL(R9:R20,1))</f>
        <v/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77" t="s">
        <v>29</v>
      </c>
      <c r="B27" s="77"/>
      <c r="C27" s="77"/>
      <c r="D27" s="77"/>
      <c r="E27" s="77"/>
      <c r="F27" s="46" t="str">
        <f>IF($F$25="","",ROUND(AVERAGE(R9:R20),2))</f>
        <v/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77" t="s">
        <v>30</v>
      </c>
      <c r="B28" s="77"/>
      <c r="C28" s="77"/>
      <c r="D28" s="77"/>
      <c r="E28" s="77"/>
      <c r="F28" s="46" t="str">
        <f>IF($F$25="","",ROUND(MEDIAN(R9:R20),2))</f>
        <v/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76" t="s">
        <v>25</v>
      </c>
      <c r="B29" s="76"/>
      <c r="C29" s="76"/>
      <c r="D29" s="76"/>
      <c r="E29" s="76"/>
      <c r="F29" s="7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78" t="s">
        <v>31</v>
      </c>
      <c r="B30" s="78"/>
      <c r="C30" s="78"/>
      <c r="D30" s="78"/>
      <c r="E30" s="78"/>
      <c r="F30" s="46" t="str">
        <f>IF($F$25&lt;=1%,$F$26,IF(OR($F$25&gt;25%,$T$21&lt;=0),$F$28,$F$27))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u3XhhpAqfONhMo91t1IGR0Uxqz07cbidYj7pp2GrixGwpOSUabf0XTCfJJb+B8DlJP6tvjYRvet+hJxgM2CF3Q==" saltValue="uM5Low8tAnivFXMcxdWKBA==" spinCount="100000" sheet="1" objects="1" scenarios="1"/>
  <mergeCells count="59">
    <mergeCell ref="A33:Q33"/>
    <mergeCell ref="I25:Q25"/>
    <mergeCell ref="A26:E26"/>
    <mergeCell ref="J26:O26"/>
    <mergeCell ref="A27:E27"/>
    <mergeCell ref="J27:O27"/>
    <mergeCell ref="A28:E28"/>
    <mergeCell ref="J28:O28"/>
    <mergeCell ref="A29:F29"/>
    <mergeCell ref="G29:Q30"/>
    <mergeCell ref="A30:E30"/>
    <mergeCell ref="A31:Q31"/>
    <mergeCell ref="A32:Q32"/>
    <mergeCell ref="T21:U21"/>
    <mergeCell ref="A22:F24"/>
    <mergeCell ref="N22:Q22"/>
    <mergeCell ref="G23:Q23"/>
    <mergeCell ref="G24:H28"/>
    <mergeCell ref="I24:Q24"/>
    <mergeCell ref="A25:E25"/>
    <mergeCell ref="A20:F20"/>
    <mergeCell ref="O20:P20"/>
    <mergeCell ref="A21:F21"/>
    <mergeCell ref="G21:L22"/>
    <mergeCell ref="N21:P21"/>
    <mergeCell ref="A17:F17"/>
    <mergeCell ref="O17:P17"/>
    <mergeCell ref="A18:F18"/>
    <mergeCell ref="O18:P18"/>
    <mergeCell ref="A19:F19"/>
    <mergeCell ref="O19:P19"/>
    <mergeCell ref="O13:P13"/>
    <mergeCell ref="A15:F15"/>
    <mergeCell ref="O15:P15"/>
    <mergeCell ref="A16:F16"/>
    <mergeCell ref="O16:P16"/>
    <mergeCell ref="A14:F14"/>
    <mergeCell ref="O14:P14"/>
    <mergeCell ref="E6:Q6"/>
    <mergeCell ref="A7:Q7"/>
    <mergeCell ref="A8:F8"/>
    <mergeCell ref="O8:P8"/>
    <mergeCell ref="A9:F9"/>
    <mergeCell ref="M9:M20"/>
    <mergeCell ref="O9:P9"/>
    <mergeCell ref="A10:F10"/>
    <mergeCell ref="O10:P10"/>
    <mergeCell ref="A11:F11"/>
    <mergeCell ref="O11:P11"/>
    <mergeCell ref="A12:F12"/>
    <mergeCell ref="O12:P12"/>
    <mergeCell ref="A13:F13"/>
    <mergeCell ref="A1:Q1"/>
    <mergeCell ref="A2:Q2"/>
    <mergeCell ref="A3:Q3"/>
    <mergeCell ref="C4:Q4"/>
    <mergeCell ref="B5:I5"/>
    <mergeCell ref="L5:O5"/>
    <mergeCell ref="P5:Q5"/>
  </mergeCells>
  <conditionalFormatting sqref="G23">
    <cfRule type="containsText" dxfId="1046" priority="48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045" priority="49" operator="equal">
      <formula>"INEXEQUÍVEL"</formula>
    </cfRule>
    <cfRule type="cellIs" dxfId="1044" priority="50" operator="equal">
      <formula>"EXCESSIVAMENTE ELEVADO"</formula>
    </cfRule>
    <cfRule type="cellIs" dxfId="1043" priority="51" operator="equal">
      <formula>"VÁLIDO"</formula>
    </cfRule>
  </conditionalFormatting>
  <conditionalFormatting sqref="Q21">
    <cfRule type="iconSet" priority="43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146" priority="1">
      <formula>$G9="Base nacional de NFe, V"</formula>
    </cfRule>
    <cfRule type="expression" dxfId="145" priority="2">
      <formula>$G9="Fornecedor - art. 5º, IV"</formula>
    </cfRule>
    <cfRule type="expression" dxfId="144" priority="3">
      <formula>$G9="Sítio eletrônico - art. 5º, III"</formula>
    </cfRule>
    <cfRule type="expression" dxfId="143" priority="4">
      <formula>$G9="Sistemas oficiais de governo - art. 5º, I"</formula>
    </cfRule>
    <cfRule type="expression" dxfId="142" priority="5">
      <formula>$G9="Contratações similares - art. 5º, II"</formula>
    </cfRule>
    <cfRule type="expression" dxfId="141" priority="6">
      <formula>$G9="Mídia especializada - art. 5º, III"</formula>
    </cfRule>
    <cfRule type="expression" dxfId="140" priority="7">
      <formula>$G9="Tabela de referência - art. 5º, III"</formula>
    </cfRule>
  </conditionalFormatting>
  <dataValidations count="2">
    <dataValidation type="list" allowBlank="1" showInputMessage="1" showErrorMessage="1" sqref="J9:J20" xr:uid="{59C5FE0D-2C53-4EF7-A7D7-8CD7656A29DF}">
      <formula1>"IGPM,IPCA,Outros,Não se aplica"</formula1>
    </dataValidation>
    <dataValidation type="list" allowBlank="1" showInputMessage="1" showErrorMessage="1" sqref="G9:G20" xr:uid="{03E1A29D-D78A-43E3-946E-370A42B0377E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F5E93-01BE-40FB-9E39-7C6F2BC622C9}">
  <dimension ref="A1:V33"/>
  <sheetViews>
    <sheetView showGridLines="0" zoomScaleNormal="100" zoomScaleSheetLayoutView="100" workbookViewId="0">
      <selection activeCell="A2" sqref="A2:Q2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3">
        <f>IF('Item 23'!B4="","",'Item 23'!B4+1)</f>
        <v>24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/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/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/>
      <c r="C6" s="59" t="s">
        <v>12</v>
      </c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2" t="s">
        <v>26</v>
      </c>
      <c r="S8" s="33" t="s">
        <v>32</v>
      </c>
      <c r="T8" s="33" t="s">
        <v>33</v>
      </c>
      <c r="U8" s="33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/>
      <c r="H9" s="39"/>
      <c r="I9" s="40"/>
      <c r="J9" s="38"/>
      <c r="K9" s="41"/>
      <c r="L9" s="42" t="str">
        <f t="shared" ref="L9:L12" si="0">IF(I9="","",IF(AND(J9="",K9=""),I9,I9*K9+I9))</f>
        <v/>
      </c>
      <c r="M9" s="74">
        <f>IF(SUM(L9:L20=0),"",COUNT(L9:L20))</f>
        <v>0</v>
      </c>
      <c r="N9" s="42" t="str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/>
      </c>
      <c r="O9" s="72" t="str">
        <f>IF(OR($M$9&lt;2,L9=""),"",(ROUNDDOWN(L9/N9,2)))</f>
        <v/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/>
      </c>
      <c r="R9" s="9" t="str">
        <f t="shared" ref="R9:R20" si="1">IF(Q9="","",IF(OR(Q9="INEXEQUÍVEL",Q9="EXCESSIVAMENTE ELEVADO"),"",L9))</f>
        <v/>
      </c>
      <c r="S9" s="10">
        <f t="shared" ref="S9:S20" si="2">IF(OR(G9="Compras.gov.br - art. 5º, I",G9="Contratos.gov.br - art. 5º, I",G9="Painel de Preços - art. 5º, I",G9="SIASGNet - art. 5º, I",G9=""),0,1)</f>
        <v>0</v>
      </c>
      <c r="T9" s="10" t="str">
        <f t="shared" ref="T9:T20" si="3">IF(G9="","",IF(AND(S9=0,Q9="Válido"),0,""))</f>
        <v/>
      </c>
      <c r="U9" s="10" t="str">
        <f t="shared" ref="U9:U20" si="4">IF(G9="","",IF(AND(S9=1,Q9="Válido"),1,""))</f>
        <v/>
      </c>
      <c r="V9" s="15"/>
    </row>
    <row r="10" spans="1:22" s="1" customFormat="1" ht="30" customHeight="1" x14ac:dyDescent="0.25">
      <c r="A10" s="75"/>
      <c r="B10" s="75"/>
      <c r="C10" s="75"/>
      <c r="D10" s="75"/>
      <c r="E10" s="75"/>
      <c r="F10" s="75"/>
      <c r="G10" s="38"/>
      <c r="H10" s="39"/>
      <c r="I10" s="40"/>
      <c r="J10" s="38"/>
      <c r="K10" s="41"/>
      <c r="L10" s="42" t="str">
        <f t="shared" si="0"/>
        <v/>
      </c>
      <c r="M10" s="74"/>
      <c r="N10" s="42" t="str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/>
      </c>
      <c r="O10" s="72" t="str">
        <f t="shared" ref="O10:O20" si="5">IF(OR($M$9&lt;2,L10=""),"",(ROUNDDOWN(L10/N10,2)))</f>
        <v/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/>
      </c>
      <c r="R10" s="9" t="str">
        <f t="shared" si="1"/>
        <v/>
      </c>
      <c r="S10" s="10">
        <f t="shared" si="2"/>
        <v>0</v>
      </c>
      <c r="T10" s="10" t="str">
        <f t="shared" si="3"/>
        <v/>
      </c>
      <c r="U10" s="10" t="str">
        <f t="shared" si="4"/>
        <v/>
      </c>
      <c r="V10" s="15"/>
    </row>
    <row r="11" spans="1:22" s="1" customFormat="1" ht="30" customHeight="1" x14ac:dyDescent="0.25">
      <c r="A11" s="75"/>
      <c r="B11" s="75"/>
      <c r="C11" s="75"/>
      <c r="D11" s="75"/>
      <c r="E11" s="75"/>
      <c r="F11" s="75"/>
      <c r="G11" s="38"/>
      <c r="H11" s="39"/>
      <c r="I11" s="40"/>
      <c r="J11" s="38"/>
      <c r="K11" s="41"/>
      <c r="L11" s="42" t="str">
        <f t="shared" si="0"/>
        <v/>
      </c>
      <c r="M11" s="74"/>
      <c r="N11" s="42" t="str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/>
      </c>
      <c r="O11" s="72" t="str">
        <f t="shared" si="5"/>
        <v/>
      </c>
      <c r="P11" s="72"/>
      <c r="Q11" s="43" t="str">
        <f t="shared" si="6"/>
        <v/>
      </c>
      <c r="R11" s="9" t="str">
        <f t="shared" si="1"/>
        <v/>
      </c>
      <c r="S11" s="10">
        <f t="shared" si="2"/>
        <v>0</v>
      </c>
      <c r="T11" s="10" t="str">
        <f t="shared" si="3"/>
        <v/>
      </c>
      <c r="U11" s="10" t="str">
        <f t="shared" si="4"/>
        <v/>
      </c>
      <c r="V11" s="15"/>
    </row>
    <row r="12" spans="1:22" s="1" customFormat="1" ht="30" customHeight="1" x14ac:dyDescent="0.25">
      <c r="A12" s="75"/>
      <c r="B12" s="75"/>
      <c r="C12" s="75"/>
      <c r="D12" s="75"/>
      <c r="E12" s="75"/>
      <c r="F12" s="75"/>
      <c r="G12" s="38"/>
      <c r="H12" s="39"/>
      <c r="I12" s="40"/>
      <c r="J12" s="38"/>
      <c r="K12" s="41"/>
      <c r="L12" s="42" t="str">
        <f t="shared" si="0"/>
        <v/>
      </c>
      <c r="M12" s="74"/>
      <c r="N12" s="42" t="str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/>
      </c>
      <c r="O12" s="72" t="str">
        <f t="shared" si="5"/>
        <v/>
      </c>
      <c r="P12" s="72"/>
      <c r="Q12" s="43" t="str">
        <f t="shared" si="6"/>
        <v/>
      </c>
      <c r="R12" s="9" t="str">
        <f t="shared" si="1"/>
        <v/>
      </c>
      <c r="S12" s="10">
        <f t="shared" si="2"/>
        <v>0</v>
      </c>
      <c r="T12" s="10" t="str">
        <f t="shared" si="3"/>
        <v/>
      </c>
      <c r="U12" s="10" t="str">
        <f t="shared" si="4"/>
        <v/>
      </c>
      <c r="V12" s="15"/>
    </row>
    <row r="13" spans="1:22" s="1" customFormat="1" ht="30" customHeight="1" x14ac:dyDescent="0.25">
      <c r="A13" s="75"/>
      <c r="B13" s="75"/>
      <c r="C13" s="75"/>
      <c r="D13" s="75"/>
      <c r="E13" s="75"/>
      <c r="F13" s="75"/>
      <c r="G13" s="38"/>
      <c r="H13" s="39"/>
      <c r="I13" s="40"/>
      <c r="J13" s="38"/>
      <c r="K13" s="41"/>
      <c r="L13" s="42" t="str">
        <f>IF(I13="","",IF(AND(J13="",K13=""),I13,I13*K13+I13))</f>
        <v/>
      </c>
      <c r="M13" s="74"/>
      <c r="N13" s="42" t="str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/>
      </c>
      <c r="O13" s="72" t="str">
        <f t="shared" si="5"/>
        <v/>
      </c>
      <c r="P13" s="72"/>
      <c r="Q13" s="43" t="str">
        <f t="shared" si="6"/>
        <v/>
      </c>
      <c r="R13" s="9" t="str">
        <f t="shared" si="1"/>
        <v/>
      </c>
      <c r="S13" s="10">
        <f t="shared" si="2"/>
        <v>0</v>
      </c>
      <c r="T13" s="10" t="str">
        <f t="shared" si="3"/>
        <v/>
      </c>
      <c r="U13" s="10" t="str">
        <f t="shared" si="4"/>
        <v/>
      </c>
      <c r="V13" s="15"/>
    </row>
    <row r="14" spans="1:22" s="1" customFormat="1" ht="30" customHeight="1" x14ac:dyDescent="0.25">
      <c r="A14" s="75"/>
      <c r="B14" s="75"/>
      <c r="C14" s="75"/>
      <c r="D14" s="75"/>
      <c r="E14" s="75"/>
      <c r="F14" s="75"/>
      <c r="G14" s="38"/>
      <c r="H14" s="39"/>
      <c r="I14" s="40"/>
      <c r="J14" s="38"/>
      <c r="K14" s="41"/>
      <c r="L14" s="42" t="str">
        <f t="shared" ref="L14:L20" si="7">IF(I14="","",IF(AND(J14="",K14=""),I14,I14*K14+I14))</f>
        <v/>
      </c>
      <c r="M14" s="74"/>
      <c r="N14" s="42" t="str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/>
      </c>
      <c r="O14" s="72" t="str">
        <f t="shared" si="5"/>
        <v/>
      </c>
      <c r="P14" s="72"/>
      <c r="Q14" s="43" t="str">
        <f t="shared" si="6"/>
        <v/>
      </c>
      <c r="R14" s="9" t="str">
        <f t="shared" si="1"/>
        <v/>
      </c>
      <c r="S14" s="10">
        <f t="shared" si="2"/>
        <v>0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/>
      <c r="B15" s="75"/>
      <c r="C15" s="75"/>
      <c r="D15" s="75"/>
      <c r="E15" s="75"/>
      <c r="F15" s="75"/>
      <c r="G15" s="38"/>
      <c r="H15" s="39"/>
      <c r="I15" s="40"/>
      <c r="J15" s="38"/>
      <c r="K15" s="41"/>
      <c r="L15" s="42" t="str">
        <f t="shared" si="7"/>
        <v/>
      </c>
      <c r="M15" s="74"/>
      <c r="N15" s="42" t="str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/>
      </c>
      <c r="O15" s="72" t="str">
        <f t="shared" si="5"/>
        <v/>
      </c>
      <c r="P15" s="72"/>
      <c r="Q15" s="43" t="str">
        <f t="shared" si="6"/>
        <v/>
      </c>
      <c r="R15" s="9" t="str">
        <f t="shared" si="1"/>
        <v/>
      </c>
      <c r="S15" s="10">
        <f t="shared" si="2"/>
        <v>0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si="5"/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si="5"/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79" t="s">
        <v>7</v>
      </c>
      <c r="B21" s="79"/>
      <c r="C21" s="79"/>
      <c r="D21" s="79"/>
      <c r="E21" s="79"/>
      <c r="F21" s="79"/>
      <c r="G21" s="66"/>
      <c r="H21" s="66"/>
      <c r="I21" s="66"/>
      <c r="J21" s="66"/>
      <c r="K21" s="66"/>
      <c r="L21" s="66"/>
      <c r="M21" s="36"/>
      <c r="N21" s="79" t="s">
        <v>10</v>
      </c>
      <c r="O21" s="79"/>
      <c r="P21" s="79"/>
      <c r="Q21" s="44" t="str">
        <f>IF($R$21=0,"",$R$21)</f>
        <v/>
      </c>
      <c r="R21" s="35">
        <f>COUNT(R9:R20)</f>
        <v>0</v>
      </c>
      <c r="S21" s="14"/>
      <c r="T21" s="69">
        <f>SUM(T9:U20)</f>
        <v>0</v>
      </c>
      <c r="U21" s="70"/>
      <c r="V21" s="15"/>
    </row>
    <row r="22" spans="1:22" s="1" customFormat="1" ht="18.75" customHeight="1" x14ac:dyDescent="0.25">
      <c r="A22" s="76" t="s">
        <v>49</v>
      </c>
      <c r="B22" s="76"/>
      <c r="C22" s="76"/>
      <c r="D22" s="76"/>
      <c r="E22" s="76"/>
      <c r="F22" s="76"/>
      <c r="G22" s="66"/>
      <c r="H22" s="66"/>
      <c r="I22" s="66"/>
      <c r="J22" s="66"/>
      <c r="K22" s="66"/>
      <c r="L22" s="66"/>
      <c r="M22" s="15"/>
      <c r="N22" s="67"/>
      <c r="O22" s="67"/>
      <c r="P22" s="67"/>
      <c r="Q22" s="67"/>
      <c r="R22" s="15"/>
      <c r="S22" s="11"/>
      <c r="T22" s="11"/>
      <c r="U22" s="11"/>
      <c r="V22" s="15"/>
    </row>
    <row r="23" spans="1:22" s="1" customFormat="1" ht="18.75" customHeight="1" x14ac:dyDescent="0.25">
      <c r="A23" s="76"/>
      <c r="B23" s="76"/>
      <c r="C23" s="76"/>
      <c r="D23" s="76"/>
      <c r="E23" s="76"/>
      <c r="F23" s="76"/>
      <c r="G23" s="68" t="str">
        <f>IF(OR($L$9="",$R$21&gt;=3),"","Necessário justificar nos autos a determinação do preço estimado com base em menos de 3 (três) preços válidos (art. 6º, § 5º da IN SEGES/ME 65/2021)")</f>
        <v/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"/>
      <c r="S23" s="11"/>
      <c r="T23" s="11"/>
      <c r="U23" s="11"/>
      <c r="V23" s="15"/>
    </row>
    <row r="24" spans="1:22" s="1" customFormat="1" ht="18.75" customHeight="1" x14ac:dyDescent="0.25">
      <c r="A24" s="76"/>
      <c r="B24" s="76"/>
      <c r="C24" s="76"/>
      <c r="D24" s="76"/>
      <c r="E24" s="76"/>
      <c r="F24" s="76"/>
      <c r="G24" s="66"/>
      <c r="H24" s="66"/>
      <c r="I24" s="87"/>
      <c r="J24" s="87"/>
      <c r="K24" s="87"/>
      <c r="L24" s="87"/>
      <c r="M24" s="87"/>
      <c r="N24" s="87"/>
      <c r="O24" s="87"/>
      <c r="P24" s="87"/>
      <c r="Q24" s="87"/>
      <c r="R24" s="15"/>
      <c r="S24" s="11"/>
      <c r="T24" s="11"/>
      <c r="U24" s="11"/>
      <c r="V24" s="15"/>
    </row>
    <row r="25" spans="1:22" ht="18" customHeight="1" x14ac:dyDescent="0.2">
      <c r="A25" s="77" t="s">
        <v>44</v>
      </c>
      <c r="B25" s="77"/>
      <c r="C25" s="77"/>
      <c r="D25" s="77"/>
      <c r="E25" s="77"/>
      <c r="F25" s="45" t="str">
        <f>IF($R$21&lt;2,"",_xlfn.STDEV.S(R9:R20)/ROUND(AVERAGE(R9:R20),2))</f>
        <v/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77" t="s">
        <v>28</v>
      </c>
      <c r="B26" s="77"/>
      <c r="C26" s="77"/>
      <c r="D26" s="77"/>
      <c r="E26" s="77"/>
      <c r="F26" s="46" t="str">
        <f>IF($R$21=0,"",SMALL(R9:R20,1))</f>
        <v/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77" t="s">
        <v>29</v>
      </c>
      <c r="B27" s="77"/>
      <c r="C27" s="77"/>
      <c r="D27" s="77"/>
      <c r="E27" s="77"/>
      <c r="F27" s="46" t="str">
        <f>IF($F$25="","",ROUND(AVERAGE(R9:R20),2))</f>
        <v/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77" t="s">
        <v>30</v>
      </c>
      <c r="B28" s="77"/>
      <c r="C28" s="77"/>
      <c r="D28" s="77"/>
      <c r="E28" s="77"/>
      <c r="F28" s="46" t="str">
        <f>IF($F$25="","",ROUND(MEDIAN(R9:R20),2))</f>
        <v/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76" t="s">
        <v>25</v>
      </c>
      <c r="B29" s="76"/>
      <c r="C29" s="76"/>
      <c r="D29" s="76"/>
      <c r="E29" s="76"/>
      <c r="F29" s="7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78" t="s">
        <v>31</v>
      </c>
      <c r="B30" s="78"/>
      <c r="C30" s="78"/>
      <c r="D30" s="78"/>
      <c r="E30" s="78"/>
      <c r="F30" s="46" t="str">
        <f>IF($F$25&lt;=1%,$F$26,IF(OR($F$25&gt;25%,$T$21&lt;=0),$F$28,$F$27))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BNh/vZ52PMI0rkBwtKJymAskPGy4Nh026lbdPQZAkNpczf0zQN/Hkk6E5ttOOp7AjDcyWYgB3zdktejxBSL6ZA==" saltValue="B0A3EXcqWt9maIVB/17O9Q==" spinCount="100000" sheet="1" objects="1" scenarios="1"/>
  <mergeCells count="59">
    <mergeCell ref="A33:Q33"/>
    <mergeCell ref="I25:Q25"/>
    <mergeCell ref="A26:E26"/>
    <mergeCell ref="J26:O26"/>
    <mergeCell ref="A27:E27"/>
    <mergeCell ref="J27:O27"/>
    <mergeCell ref="A28:E28"/>
    <mergeCell ref="J28:O28"/>
    <mergeCell ref="A29:F29"/>
    <mergeCell ref="G29:Q30"/>
    <mergeCell ref="A30:E30"/>
    <mergeCell ref="A31:Q31"/>
    <mergeCell ref="A32:Q32"/>
    <mergeCell ref="T21:U21"/>
    <mergeCell ref="A22:F24"/>
    <mergeCell ref="N22:Q22"/>
    <mergeCell ref="G23:Q23"/>
    <mergeCell ref="G24:H28"/>
    <mergeCell ref="I24:Q24"/>
    <mergeCell ref="A25:E25"/>
    <mergeCell ref="A20:F20"/>
    <mergeCell ref="O20:P20"/>
    <mergeCell ref="A21:F21"/>
    <mergeCell ref="G21:L22"/>
    <mergeCell ref="N21:P21"/>
    <mergeCell ref="A17:F17"/>
    <mergeCell ref="O17:P17"/>
    <mergeCell ref="A18:F18"/>
    <mergeCell ref="O18:P18"/>
    <mergeCell ref="A19:F19"/>
    <mergeCell ref="O19:P19"/>
    <mergeCell ref="O13:P13"/>
    <mergeCell ref="A15:F15"/>
    <mergeCell ref="O15:P15"/>
    <mergeCell ref="A16:F16"/>
    <mergeCell ref="O16:P16"/>
    <mergeCell ref="A14:F14"/>
    <mergeCell ref="O14:P14"/>
    <mergeCell ref="E6:Q6"/>
    <mergeCell ref="A7:Q7"/>
    <mergeCell ref="A8:F8"/>
    <mergeCell ref="O8:P8"/>
    <mergeCell ref="A9:F9"/>
    <mergeCell ref="M9:M20"/>
    <mergeCell ref="O9:P9"/>
    <mergeCell ref="A10:F10"/>
    <mergeCell ref="O10:P10"/>
    <mergeCell ref="A11:F11"/>
    <mergeCell ref="O11:P11"/>
    <mergeCell ref="A12:F12"/>
    <mergeCell ref="O12:P12"/>
    <mergeCell ref="A13:F13"/>
    <mergeCell ref="A1:Q1"/>
    <mergeCell ref="A2:Q2"/>
    <mergeCell ref="A3:Q3"/>
    <mergeCell ref="C4:Q4"/>
    <mergeCell ref="B5:I5"/>
    <mergeCell ref="L5:O5"/>
    <mergeCell ref="P5:Q5"/>
  </mergeCells>
  <conditionalFormatting sqref="G23">
    <cfRule type="containsText" dxfId="1038" priority="48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037" priority="49" operator="equal">
      <formula>"INEXEQUÍVEL"</formula>
    </cfRule>
    <cfRule type="cellIs" dxfId="1036" priority="50" operator="equal">
      <formula>"EXCESSIVAMENTE ELEVADO"</formula>
    </cfRule>
    <cfRule type="cellIs" dxfId="1035" priority="51" operator="equal">
      <formula>"VÁLIDO"</formula>
    </cfRule>
  </conditionalFormatting>
  <conditionalFormatting sqref="Q21">
    <cfRule type="iconSet" priority="43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153" priority="1">
      <formula>$G9="Base nacional de NFe, V"</formula>
    </cfRule>
    <cfRule type="expression" dxfId="152" priority="2">
      <formula>$G9="Fornecedor - art. 5º, IV"</formula>
    </cfRule>
    <cfRule type="expression" dxfId="151" priority="3">
      <formula>$G9="Sítio eletrônico - art. 5º, III"</formula>
    </cfRule>
    <cfRule type="expression" dxfId="150" priority="4">
      <formula>$G9="Sistemas oficiais de governo - art. 5º, I"</formula>
    </cfRule>
    <cfRule type="expression" dxfId="149" priority="5">
      <formula>$G9="Contratações similares - art. 5º, II"</formula>
    </cfRule>
    <cfRule type="expression" dxfId="148" priority="6">
      <formula>$G9="Mídia especializada - art. 5º, III"</formula>
    </cfRule>
    <cfRule type="expression" dxfId="147" priority="7">
      <formula>$G9="Tabela de referência - art. 5º, III"</formula>
    </cfRule>
  </conditionalFormatting>
  <dataValidations count="2">
    <dataValidation type="list" allowBlank="1" showInputMessage="1" showErrorMessage="1" sqref="J9:J20" xr:uid="{83B64228-7CBF-41B2-B067-AEB5BFE6D13D}">
      <formula1>"IGPM,IPCA,Outros,Não se aplica"</formula1>
    </dataValidation>
    <dataValidation type="list" allowBlank="1" showInputMessage="1" showErrorMessage="1" sqref="G9:G20" xr:uid="{B09C8F9A-F392-475F-959C-72B9F7A7B5C7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02343-1007-4A09-9ABB-D59FDB988E4C}">
  <dimension ref="A1:V33"/>
  <sheetViews>
    <sheetView showGridLines="0" zoomScaleNormal="100" zoomScaleSheetLayoutView="100" workbookViewId="0">
      <selection activeCell="A2" sqref="A2:Q2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3">
        <f>IF('Item 24'!B4="","",'Item 24'!B4+1)</f>
        <v>25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/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/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/>
      <c r="C6" s="59" t="s">
        <v>12</v>
      </c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2" t="s">
        <v>26</v>
      </c>
      <c r="S8" s="33" t="s">
        <v>32</v>
      </c>
      <c r="T8" s="33" t="s">
        <v>33</v>
      </c>
      <c r="U8" s="33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/>
      <c r="H9" s="39"/>
      <c r="I9" s="40"/>
      <c r="J9" s="38"/>
      <c r="K9" s="41"/>
      <c r="L9" s="42" t="str">
        <f t="shared" ref="L9:L12" si="0">IF(I9="","",IF(AND(J9="",K9=""),I9,I9*K9+I9))</f>
        <v/>
      </c>
      <c r="M9" s="74">
        <f>IF(SUM(L9:L20=0),"",COUNT(L9:L20))</f>
        <v>0</v>
      </c>
      <c r="N9" s="42" t="str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/>
      </c>
      <c r="O9" s="72" t="str">
        <f>IF(OR($M$9&lt;2,L9=""),"",(ROUNDDOWN(L9/N9,2)))</f>
        <v/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/>
      </c>
      <c r="R9" s="9" t="str">
        <f t="shared" ref="R9:R20" si="1">IF(Q9="","",IF(OR(Q9="INEXEQUÍVEL",Q9="EXCESSIVAMENTE ELEVADO"),"",L9))</f>
        <v/>
      </c>
      <c r="S9" s="10">
        <f t="shared" ref="S9:S20" si="2">IF(OR(G9="Compras.gov.br - art. 5º, I",G9="Contratos.gov.br - art. 5º, I",G9="Painel de Preços - art. 5º, I",G9="SIASGNet - art. 5º, I",G9=""),0,1)</f>
        <v>0</v>
      </c>
      <c r="T9" s="10" t="str">
        <f t="shared" ref="T9:T20" si="3">IF(G9="","",IF(AND(S9=0,Q9="Válido"),0,""))</f>
        <v/>
      </c>
      <c r="U9" s="10" t="str">
        <f t="shared" ref="U9:U20" si="4">IF(G9="","",IF(AND(S9=1,Q9="Válido"),1,""))</f>
        <v/>
      </c>
      <c r="V9" s="15"/>
    </row>
    <row r="10" spans="1:22" s="1" customFormat="1" ht="30" customHeight="1" x14ac:dyDescent="0.25">
      <c r="A10" s="75"/>
      <c r="B10" s="75"/>
      <c r="C10" s="75"/>
      <c r="D10" s="75"/>
      <c r="E10" s="75"/>
      <c r="F10" s="75"/>
      <c r="G10" s="38"/>
      <c r="H10" s="39"/>
      <c r="I10" s="40"/>
      <c r="J10" s="38"/>
      <c r="K10" s="41"/>
      <c r="L10" s="42" t="str">
        <f t="shared" si="0"/>
        <v/>
      </c>
      <c r="M10" s="74"/>
      <c r="N10" s="42" t="str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/>
      </c>
      <c r="O10" s="72" t="str">
        <f t="shared" ref="O10:O20" si="5">IF(OR($M$9&lt;2,L10=""),"",(ROUNDDOWN(L10/N10,2)))</f>
        <v/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/>
      </c>
      <c r="R10" s="9" t="str">
        <f t="shared" si="1"/>
        <v/>
      </c>
      <c r="S10" s="10">
        <f t="shared" si="2"/>
        <v>0</v>
      </c>
      <c r="T10" s="10" t="str">
        <f t="shared" si="3"/>
        <v/>
      </c>
      <c r="U10" s="10" t="str">
        <f t="shared" si="4"/>
        <v/>
      </c>
      <c r="V10" s="15"/>
    </row>
    <row r="11" spans="1:22" s="1" customFormat="1" ht="30" customHeight="1" x14ac:dyDescent="0.25">
      <c r="A11" s="75"/>
      <c r="B11" s="75"/>
      <c r="C11" s="75"/>
      <c r="D11" s="75"/>
      <c r="E11" s="75"/>
      <c r="F11" s="75"/>
      <c r="G11" s="38"/>
      <c r="H11" s="39"/>
      <c r="I11" s="40"/>
      <c r="J11" s="38"/>
      <c r="K11" s="41"/>
      <c r="L11" s="42" t="str">
        <f t="shared" si="0"/>
        <v/>
      </c>
      <c r="M11" s="74"/>
      <c r="N11" s="42" t="str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/>
      </c>
      <c r="O11" s="72" t="str">
        <f t="shared" si="5"/>
        <v/>
      </c>
      <c r="P11" s="72"/>
      <c r="Q11" s="43" t="str">
        <f t="shared" si="6"/>
        <v/>
      </c>
      <c r="R11" s="9" t="str">
        <f t="shared" si="1"/>
        <v/>
      </c>
      <c r="S11" s="10">
        <f t="shared" si="2"/>
        <v>0</v>
      </c>
      <c r="T11" s="10" t="str">
        <f t="shared" si="3"/>
        <v/>
      </c>
      <c r="U11" s="10" t="str">
        <f t="shared" si="4"/>
        <v/>
      </c>
      <c r="V11" s="15"/>
    </row>
    <row r="12" spans="1:22" s="1" customFormat="1" ht="30" customHeight="1" x14ac:dyDescent="0.25">
      <c r="A12" s="75"/>
      <c r="B12" s="75"/>
      <c r="C12" s="75"/>
      <c r="D12" s="75"/>
      <c r="E12" s="75"/>
      <c r="F12" s="75"/>
      <c r="G12" s="38"/>
      <c r="H12" s="39"/>
      <c r="I12" s="40"/>
      <c r="J12" s="38"/>
      <c r="K12" s="41"/>
      <c r="L12" s="42" t="str">
        <f t="shared" si="0"/>
        <v/>
      </c>
      <c r="M12" s="74"/>
      <c r="N12" s="42" t="str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/>
      </c>
      <c r="O12" s="72" t="str">
        <f t="shared" si="5"/>
        <v/>
      </c>
      <c r="P12" s="72"/>
      <c r="Q12" s="43" t="str">
        <f t="shared" si="6"/>
        <v/>
      </c>
      <c r="R12" s="9" t="str">
        <f t="shared" si="1"/>
        <v/>
      </c>
      <c r="S12" s="10">
        <f t="shared" si="2"/>
        <v>0</v>
      </c>
      <c r="T12" s="10" t="str">
        <f t="shared" si="3"/>
        <v/>
      </c>
      <c r="U12" s="10" t="str">
        <f t="shared" si="4"/>
        <v/>
      </c>
      <c r="V12" s="15"/>
    </row>
    <row r="13" spans="1:22" s="1" customFormat="1" ht="30" customHeight="1" x14ac:dyDescent="0.25">
      <c r="A13" s="75"/>
      <c r="B13" s="75"/>
      <c r="C13" s="75"/>
      <c r="D13" s="75"/>
      <c r="E13" s="75"/>
      <c r="F13" s="75"/>
      <c r="G13" s="38"/>
      <c r="H13" s="39"/>
      <c r="I13" s="40"/>
      <c r="J13" s="38"/>
      <c r="K13" s="41"/>
      <c r="L13" s="42" t="str">
        <f>IF(I13="","",IF(AND(J13="",K13=""),I13,I13*K13+I13))</f>
        <v/>
      </c>
      <c r="M13" s="74"/>
      <c r="N13" s="42" t="str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/>
      </c>
      <c r="O13" s="72" t="str">
        <f t="shared" si="5"/>
        <v/>
      </c>
      <c r="P13" s="72"/>
      <c r="Q13" s="43" t="str">
        <f t="shared" si="6"/>
        <v/>
      </c>
      <c r="R13" s="9" t="str">
        <f t="shared" si="1"/>
        <v/>
      </c>
      <c r="S13" s="10">
        <f t="shared" si="2"/>
        <v>0</v>
      </c>
      <c r="T13" s="10" t="str">
        <f t="shared" si="3"/>
        <v/>
      </c>
      <c r="U13" s="10" t="str">
        <f t="shared" si="4"/>
        <v/>
      </c>
      <c r="V13" s="15"/>
    </row>
    <row r="14" spans="1:22" s="1" customFormat="1" ht="30" customHeight="1" x14ac:dyDescent="0.25">
      <c r="A14" s="75"/>
      <c r="B14" s="75"/>
      <c r="C14" s="75"/>
      <c r="D14" s="75"/>
      <c r="E14" s="75"/>
      <c r="F14" s="75"/>
      <c r="G14" s="38"/>
      <c r="H14" s="39"/>
      <c r="I14" s="40"/>
      <c r="J14" s="38"/>
      <c r="K14" s="41"/>
      <c r="L14" s="42" t="str">
        <f t="shared" ref="L14:L20" si="7">IF(I14="","",IF(AND(J14="",K14=""),I14,I14*K14+I14))</f>
        <v/>
      </c>
      <c r="M14" s="74"/>
      <c r="N14" s="42" t="str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/>
      </c>
      <c r="O14" s="72" t="str">
        <f t="shared" si="5"/>
        <v/>
      </c>
      <c r="P14" s="72"/>
      <c r="Q14" s="43" t="str">
        <f t="shared" si="6"/>
        <v/>
      </c>
      <c r="R14" s="9" t="str">
        <f t="shared" si="1"/>
        <v/>
      </c>
      <c r="S14" s="10">
        <f t="shared" si="2"/>
        <v>0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/>
      <c r="B15" s="75"/>
      <c r="C15" s="75"/>
      <c r="D15" s="75"/>
      <c r="E15" s="75"/>
      <c r="F15" s="75"/>
      <c r="G15" s="38"/>
      <c r="H15" s="39"/>
      <c r="I15" s="40"/>
      <c r="J15" s="38"/>
      <c r="K15" s="41"/>
      <c r="L15" s="42" t="str">
        <f t="shared" si="7"/>
        <v/>
      </c>
      <c r="M15" s="74"/>
      <c r="N15" s="42" t="str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/>
      </c>
      <c r="O15" s="72" t="str">
        <f t="shared" si="5"/>
        <v/>
      </c>
      <c r="P15" s="72"/>
      <c r="Q15" s="43" t="str">
        <f t="shared" si="6"/>
        <v/>
      </c>
      <c r="R15" s="9" t="str">
        <f t="shared" si="1"/>
        <v/>
      </c>
      <c r="S15" s="10">
        <f t="shared" si="2"/>
        <v>0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si="5"/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si="5"/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79" t="s">
        <v>7</v>
      </c>
      <c r="B21" s="79"/>
      <c r="C21" s="79"/>
      <c r="D21" s="79"/>
      <c r="E21" s="79"/>
      <c r="F21" s="79"/>
      <c r="G21" s="66"/>
      <c r="H21" s="66"/>
      <c r="I21" s="66"/>
      <c r="J21" s="66"/>
      <c r="K21" s="66"/>
      <c r="L21" s="66"/>
      <c r="M21" s="36"/>
      <c r="N21" s="79" t="s">
        <v>10</v>
      </c>
      <c r="O21" s="79"/>
      <c r="P21" s="79"/>
      <c r="Q21" s="44" t="str">
        <f>IF($R$21=0,"",$R$21)</f>
        <v/>
      </c>
      <c r="R21" s="35">
        <f>COUNT(R9:R20)</f>
        <v>0</v>
      </c>
      <c r="S21" s="14"/>
      <c r="T21" s="69">
        <f>SUM(T9:U20)</f>
        <v>0</v>
      </c>
      <c r="U21" s="70"/>
      <c r="V21" s="15"/>
    </row>
    <row r="22" spans="1:22" s="1" customFormat="1" ht="18.75" customHeight="1" x14ac:dyDescent="0.25">
      <c r="A22" s="76" t="s">
        <v>49</v>
      </c>
      <c r="B22" s="76"/>
      <c r="C22" s="76"/>
      <c r="D22" s="76"/>
      <c r="E22" s="76"/>
      <c r="F22" s="76"/>
      <c r="G22" s="66"/>
      <c r="H22" s="66"/>
      <c r="I22" s="66"/>
      <c r="J22" s="66"/>
      <c r="K22" s="66"/>
      <c r="L22" s="66"/>
      <c r="M22" s="15"/>
      <c r="N22" s="67"/>
      <c r="O22" s="67"/>
      <c r="P22" s="67"/>
      <c r="Q22" s="67"/>
      <c r="R22" s="15"/>
      <c r="S22" s="11"/>
      <c r="T22" s="11"/>
      <c r="U22" s="11"/>
      <c r="V22" s="15"/>
    </row>
    <row r="23" spans="1:22" s="1" customFormat="1" ht="18.75" customHeight="1" x14ac:dyDescent="0.25">
      <c r="A23" s="76"/>
      <c r="B23" s="76"/>
      <c r="C23" s="76"/>
      <c r="D23" s="76"/>
      <c r="E23" s="76"/>
      <c r="F23" s="76"/>
      <c r="G23" s="68" t="str">
        <f>IF(OR($L$9="",$R$21&gt;=3),"","Necessário justificar nos autos a determinação do preço estimado com base em menos de 3 (três) preços válidos (art. 6º, § 5º da IN SEGES/ME 65/2021)")</f>
        <v/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"/>
      <c r="S23" s="11"/>
      <c r="T23" s="11"/>
      <c r="U23" s="11"/>
      <c r="V23" s="15"/>
    </row>
    <row r="24" spans="1:22" s="1" customFormat="1" ht="18.75" customHeight="1" x14ac:dyDescent="0.25">
      <c r="A24" s="76"/>
      <c r="B24" s="76"/>
      <c r="C24" s="76"/>
      <c r="D24" s="76"/>
      <c r="E24" s="76"/>
      <c r="F24" s="76"/>
      <c r="G24" s="66"/>
      <c r="H24" s="66"/>
      <c r="I24" s="87"/>
      <c r="J24" s="87"/>
      <c r="K24" s="87"/>
      <c r="L24" s="87"/>
      <c r="M24" s="87"/>
      <c r="N24" s="87"/>
      <c r="O24" s="87"/>
      <c r="P24" s="87"/>
      <c r="Q24" s="87"/>
      <c r="R24" s="15"/>
      <c r="S24" s="11"/>
      <c r="T24" s="11"/>
      <c r="U24" s="11"/>
      <c r="V24" s="15"/>
    </row>
    <row r="25" spans="1:22" ht="18" customHeight="1" x14ac:dyDescent="0.2">
      <c r="A25" s="77" t="s">
        <v>44</v>
      </c>
      <c r="B25" s="77"/>
      <c r="C25" s="77"/>
      <c r="D25" s="77"/>
      <c r="E25" s="77"/>
      <c r="F25" s="45" t="str">
        <f>IF($R$21&lt;2,"",_xlfn.STDEV.S(R9:R20)/ROUND(AVERAGE(R9:R20),2))</f>
        <v/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77" t="s">
        <v>28</v>
      </c>
      <c r="B26" s="77"/>
      <c r="C26" s="77"/>
      <c r="D26" s="77"/>
      <c r="E26" s="77"/>
      <c r="F26" s="46" t="str">
        <f>IF($R$21=0,"",SMALL(R9:R20,1))</f>
        <v/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77" t="s">
        <v>29</v>
      </c>
      <c r="B27" s="77"/>
      <c r="C27" s="77"/>
      <c r="D27" s="77"/>
      <c r="E27" s="77"/>
      <c r="F27" s="46" t="str">
        <f>IF($F$25="","",ROUND(AVERAGE(R9:R20),2))</f>
        <v/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77" t="s">
        <v>30</v>
      </c>
      <c r="B28" s="77"/>
      <c r="C28" s="77"/>
      <c r="D28" s="77"/>
      <c r="E28" s="77"/>
      <c r="F28" s="46" t="str">
        <f>IF($F$25="","",ROUND(MEDIAN(R9:R20),2))</f>
        <v/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76" t="s">
        <v>25</v>
      </c>
      <c r="B29" s="76"/>
      <c r="C29" s="76"/>
      <c r="D29" s="76"/>
      <c r="E29" s="76"/>
      <c r="F29" s="7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78" t="s">
        <v>31</v>
      </c>
      <c r="B30" s="78"/>
      <c r="C30" s="78"/>
      <c r="D30" s="78"/>
      <c r="E30" s="78"/>
      <c r="F30" s="46" t="str">
        <f>IF($F$25&lt;=1%,$F$26,IF(OR($F$25&gt;25%,$T$21&lt;=0),$F$28,$F$27))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nrpFyYCWlVADAbFkEmJFkvssK+rCdO5r1rRtzythhZeXXQseF6fefL7FfgwVPdaSyMMWp+FUKCPwDatQqQ7tIw==" saltValue="VlQbvzjS4xsQqHYlOQEHEw==" spinCount="100000" sheet="1" objects="1" scenarios="1"/>
  <mergeCells count="59">
    <mergeCell ref="A33:Q33"/>
    <mergeCell ref="I25:Q25"/>
    <mergeCell ref="A26:E26"/>
    <mergeCell ref="J26:O26"/>
    <mergeCell ref="A27:E27"/>
    <mergeCell ref="J27:O27"/>
    <mergeCell ref="A28:E28"/>
    <mergeCell ref="J28:O28"/>
    <mergeCell ref="A29:F29"/>
    <mergeCell ref="G29:Q30"/>
    <mergeCell ref="A30:E30"/>
    <mergeCell ref="A31:Q31"/>
    <mergeCell ref="A32:Q32"/>
    <mergeCell ref="T21:U21"/>
    <mergeCell ref="A22:F24"/>
    <mergeCell ref="N22:Q22"/>
    <mergeCell ref="G23:Q23"/>
    <mergeCell ref="G24:H28"/>
    <mergeCell ref="I24:Q24"/>
    <mergeCell ref="A25:E25"/>
    <mergeCell ref="A20:F20"/>
    <mergeCell ref="O20:P20"/>
    <mergeCell ref="A21:F21"/>
    <mergeCell ref="G21:L22"/>
    <mergeCell ref="N21:P21"/>
    <mergeCell ref="A17:F17"/>
    <mergeCell ref="O17:P17"/>
    <mergeCell ref="A18:F18"/>
    <mergeCell ref="O18:P18"/>
    <mergeCell ref="A19:F19"/>
    <mergeCell ref="O19:P19"/>
    <mergeCell ref="O13:P13"/>
    <mergeCell ref="A15:F15"/>
    <mergeCell ref="O15:P15"/>
    <mergeCell ref="A16:F16"/>
    <mergeCell ref="O16:P16"/>
    <mergeCell ref="A14:F14"/>
    <mergeCell ref="O14:P14"/>
    <mergeCell ref="E6:Q6"/>
    <mergeCell ref="A7:Q7"/>
    <mergeCell ref="A8:F8"/>
    <mergeCell ref="O8:P8"/>
    <mergeCell ref="A9:F9"/>
    <mergeCell ref="M9:M20"/>
    <mergeCell ref="O9:P9"/>
    <mergeCell ref="A10:F10"/>
    <mergeCell ref="O10:P10"/>
    <mergeCell ref="A11:F11"/>
    <mergeCell ref="O11:P11"/>
    <mergeCell ref="A12:F12"/>
    <mergeCell ref="O12:P12"/>
    <mergeCell ref="A13:F13"/>
    <mergeCell ref="A1:Q1"/>
    <mergeCell ref="A2:Q2"/>
    <mergeCell ref="A3:Q3"/>
    <mergeCell ref="C4:Q4"/>
    <mergeCell ref="B5:I5"/>
    <mergeCell ref="L5:O5"/>
    <mergeCell ref="P5:Q5"/>
  </mergeCells>
  <conditionalFormatting sqref="G23">
    <cfRule type="containsText" dxfId="1030" priority="48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029" priority="49" operator="equal">
      <formula>"INEXEQUÍVEL"</formula>
    </cfRule>
    <cfRule type="cellIs" dxfId="1028" priority="50" operator="equal">
      <formula>"EXCESSIVAMENTE ELEVADO"</formula>
    </cfRule>
    <cfRule type="cellIs" dxfId="1027" priority="51" operator="equal">
      <formula>"VÁLIDO"</formula>
    </cfRule>
  </conditionalFormatting>
  <conditionalFormatting sqref="Q21">
    <cfRule type="iconSet" priority="43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160" priority="1">
      <formula>$G9="Base nacional de NFe, V"</formula>
    </cfRule>
    <cfRule type="expression" dxfId="159" priority="2">
      <formula>$G9="Fornecedor - art. 5º, IV"</formula>
    </cfRule>
    <cfRule type="expression" dxfId="158" priority="3">
      <formula>$G9="Sítio eletrônico - art. 5º, III"</formula>
    </cfRule>
    <cfRule type="expression" dxfId="157" priority="4">
      <formula>$G9="Sistemas oficiais de governo - art. 5º, I"</formula>
    </cfRule>
    <cfRule type="expression" dxfId="156" priority="5">
      <formula>$G9="Contratações similares - art. 5º, II"</formula>
    </cfRule>
    <cfRule type="expression" dxfId="155" priority="6">
      <formula>$G9="Mídia especializada - art. 5º, III"</formula>
    </cfRule>
    <cfRule type="expression" dxfId="154" priority="7">
      <formula>$G9="Tabela de referência - art. 5º, III"</formula>
    </cfRule>
  </conditionalFormatting>
  <dataValidations count="2">
    <dataValidation type="list" allowBlank="1" showInputMessage="1" showErrorMessage="1" sqref="J9:J20" xr:uid="{27F19A94-F9B0-45DF-90C5-C42D77C4D93A}">
      <formula1>"IGPM,IPCA,Outros,Não se aplica"</formula1>
    </dataValidation>
    <dataValidation type="list" allowBlank="1" showInputMessage="1" showErrorMessage="1" sqref="G9:G20" xr:uid="{0667C469-A806-4D42-A9BC-994DF25985BF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ilha19"/>
  <dimension ref="A1:K39"/>
  <sheetViews>
    <sheetView showGridLines="0" zoomScaleNormal="100" zoomScaleSheetLayoutView="100" workbookViewId="0">
      <selection activeCell="A2" sqref="A2:K2"/>
    </sheetView>
  </sheetViews>
  <sheetFormatPr defaultColWidth="9.140625" defaultRowHeight="11.25" x14ac:dyDescent="0.2"/>
  <cols>
    <col min="1" max="1" width="8.7109375" style="22" customWidth="1"/>
    <col min="2" max="2" width="5.7109375" style="22" customWidth="1"/>
    <col min="3" max="3" width="8.7109375" style="22" customWidth="1"/>
    <col min="4" max="4" width="83.7109375" style="23" customWidth="1"/>
    <col min="5" max="5" width="10.7109375" style="23" customWidth="1"/>
    <col min="6" max="6" width="9.7109375" style="23" customWidth="1"/>
    <col min="7" max="7" width="10.7109375" style="23" customWidth="1"/>
    <col min="8" max="8" width="24" style="23" customWidth="1"/>
    <col min="9" max="9" width="8.85546875" style="23" customWidth="1"/>
    <col min="10" max="10" width="8.7109375" style="23" customWidth="1"/>
    <col min="11" max="11" width="17.7109375" style="23" customWidth="1"/>
    <col min="12" max="16384" width="9.140625" style="22"/>
  </cols>
  <sheetData>
    <row r="1" spans="1:11" s="21" customFormat="1" ht="15.75" customHeight="1" x14ac:dyDescent="0.25">
      <c r="A1" s="96" t="s">
        <v>23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s="21" customFormat="1" ht="7.5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s="21" customFormat="1" ht="28.5" customHeight="1" x14ac:dyDescent="0.25">
      <c r="A3" s="37" t="s">
        <v>18</v>
      </c>
      <c r="B3" s="79" t="s">
        <v>19</v>
      </c>
      <c r="C3" s="79"/>
      <c r="D3" s="79"/>
      <c r="E3" s="79"/>
      <c r="F3" s="37" t="s">
        <v>50</v>
      </c>
      <c r="G3" s="37" t="s">
        <v>20</v>
      </c>
      <c r="H3" s="37" t="s">
        <v>21</v>
      </c>
      <c r="I3" s="79" t="s">
        <v>37</v>
      </c>
      <c r="J3" s="79"/>
      <c r="K3" s="37" t="s">
        <v>22</v>
      </c>
    </row>
    <row r="4" spans="1:11" s="21" customFormat="1" ht="16.5" customHeight="1" x14ac:dyDescent="0.25">
      <c r="A4" s="52">
        <f>IF('Item 1'!$B$4="","",'Item 1'!$B$4)</f>
        <v>1</v>
      </c>
      <c r="B4" s="93" t="str">
        <f>IF('Item 1'!$B$5="","",'Item 1'!$B$5)</f>
        <v xml:space="preserve"> Tradução, adaptação e versão de textos</v>
      </c>
      <c r="C4" s="93"/>
      <c r="D4" s="93"/>
      <c r="E4" s="93"/>
      <c r="F4" s="53" t="str">
        <f>IF('Item 1'!$B$6="","",'Item 1'!$B$6)</f>
        <v>3891</v>
      </c>
      <c r="G4" s="54" t="str">
        <f>IF('Item 1'!$D$6="","",'Item 1'!$D$6)</f>
        <v>100</v>
      </c>
      <c r="H4" s="53" t="str">
        <f>IF('Item 1'!$L$5="","",'Item 1'!$L$5)</f>
        <v>Unidade</v>
      </c>
      <c r="I4" s="92">
        <f>IF('Item 1'!F30="","",'Item 1'!$F$30)</f>
        <v>9.16</v>
      </c>
      <c r="J4" s="92"/>
      <c r="K4" s="55">
        <f t="shared" ref="K4:K28" si="0">IF(OR(G4="",I4=""),"",G4*I4)</f>
        <v>916</v>
      </c>
    </row>
    <row r="5" spans="1:11" s="21" customFormat="1" ht="16.5" customHeight="1" x14ac:dyDescent="0.25">
      <c r="A5" s="52">
        <f>IF('Item 2'!$B$4="","",'Item 2'!$B$4)</f>
        <v>2</v>
      </c>
      <c r="B5" s="93" t="str">
        <f>IF('Item 2'!$B$5="","",'Item 2'!$B$5)</f>
        <v/>
      </c>
      <c r="C5" s="93"/>
      <c r="D5" s="93"/>
      <c r="E5" s="93"/>
      <c r="F5" s="53" t="str">
        <f>IF('Item 2'!$B$6="","",'Item 2'!$B$6)</f>
        <v/>
      </c>
      <c r="G5" s="54" t="str">
        <f>IF('Item 2'!$D$6="","",'Item 2'!$D$6)</f>
        <v/>
      </c>
      <c r="H5" s="53" t="str">
        <f>IF('Item 2'!$L$5="","",'Item 2'!$L$5)</f>
        <v/>
      </c>
      <c r="I5" s="92" t="str">
        <f>IF('Item 2'!$F$30="","",'Item 2'!$F$30)</f>
        <v/>
      </c>
      <c r="J5" s="92"/>
      <c r="K5" s="55" t="str">
        <f t="shared" si="0"/>
        <v/>
      </c>
    </row>
    <row r="6" spans="1:11" ht="16.5" customHeight="1" x14ac:dyDescent="0.2">
      <c r="A6" s="52">
        <f>IF('Item 3'!$B$4="","",'Item 3'!$B$4)</f>
        <v>3</v>
      </c>
      <c r="B6" s="93" t="str">
        <f>IF('Item 3'!$B$5="","",'Item 3'!$B$5)</f>
        <v/>
      </c>
      <c r="C6" s="93"/>
      <c r="D6" s="93"/>
      <c r="E6" s="93"/>
      <c r="F6" s="53" t="str">
        <f>IF('Item 3'!$B$6="","",'Item 3'!$B$6)</f>
        <v/>
      </c>
      <c r="G6" s="54" t="str">
        <f>IF('Item 3'!$D$6="","",'Item 3'!$D$6)</f>
        <v/>
      </c>
      <c r="H6" s="53" t="str">
        <f>IF('Item 3'!$L$5="","",'Item 3'!$L$5)</f>
        <v/>
      </c>
      <c r="I6" s="92" t="str">
        <f>IF('Item 3'!$F$30="","",'Item 3'!$F$30)</f>
        <v/>
      </c>
      <c r="J6" s="92"/>
      <c r="K6" s="55" t="str">
        <f t="shared" si="0"/>
        <v/>
      </c>
    </row>
    <row r="7" spans="1:11" s="23" customFormat="1" ht="16.5" customHeight="1" x14ac:dyDescent="0.25">
      <c r="A7" s="52">
        <f>IF('Item 4'!$B$4="","",'Item 4'!$B$4)</f>
        <v>4</v>
      </c>
      <c r="B7" s="93" t="str">
        <f>IF('Item 4'!$B$5="","",'Item 4'!$B$5)</f>
        <v/>
      </c>
      <c r="C7" s="93"/>
      <c r="D7" s="93"/>
      <c r="E7" s="93"/>
      <c r="F7" s="53" t="str">
        <f>IF('Item 4'!$B$6="","",'Item 4'!$B$6)</f>
        <v/>
      </c>
      <c r="G7" s="54" t="str">
        <f>IF('Item 4'!$D$6="","",'Item 4'!$D$6)</f>
        <v/>
      </c>
      <c r="H7" s="53" t="str">
        <f>IF('Item 4'!$L$5="","",'Item 4'!$L$5)</f>
        <v/>
      </c>
      <c r="I7" s="92" t="str">
        <f>IF('Item 4'!$F$30="","",'Item 4'!$F$30)</f>
        <v/>
      </c>
      <c r="J7" s="92"/>
      <c r="K7" s="55" t="str">
        <f t="shared" si="0"/>
        <v/>
      </c>
    </row>
    <row r="8" spans="1:11" ht="16.5" customHeight="1" x14ac:dyDescent="0.2">
      <c r="A8" s="52">
        <f>IF('Item 5'!$B$4="","",'Item 5'!$B$4)</f>
        <v>5</v>
      </c>
      <c r="B8" s="93" t="str">
        <f>IF('Item 5'!$B$5="","",'Item 5'!$B$5)</f>
        <v/>
      </c>
      <c r="C8" s="93"/>
      <c r="D8" s="93"/>
      <c r="E8" s="93"/>
      <c r="F8" s="53" t="str">
        <f>IF('Item 5'!$B$6="","",'Item 5'!$B$6)</f>
        <v/>
      </c>
      <c r="G8" s="54" t="str">
        <f>IF('Item 5'!$D$6="","",'Item 5'!$D$6)</f>
        <v/>
      </c>
      <c r="H8" s="53" t="str">
        <f>IF('Item 5'!$L$5="","",'Item 5'!$L$5)</f>
        <v/>
      </c>
      <c r="I8" s="92" t="str">
        <f>IF('Item 5'!$F$30="","",'Item 5'!$F$30)</f>
        <v/>
      </c>
      <c r="J8" s="92"/>
      <c r="K8" s="55" t="str">
        <f t="shared" si="0"/>
        <v/>
      </c>
    </row>
    <row r="9" spans="1:11" ht="16.5" customHeight="1" x14ac:dyDescent="0.2">
      <c r="A9" s="52">
        <f>IF('Item 6'!$B$4="","",'Item 6'!$B$4)</f>
        <v>6</v>
      </c>
      <c r="B9" s="93" t="str">
        <f>IF('Item 6'!$B$5="","",'Item 6'!$B$5)</f>
        <v/>
      </c>
      <c r="C9" s="93"/>
      <c r="D9" s="93"/>
      <c r="E9" s="93"/>
      <c r="F9" s="53" t="str">
        <f>IF('Item 6'!$B$6="","",'Item 6'!$B$6)</f>
        <v/>
      </c>
      <c r="G9" s="54" t="str">
        <f>IF('Item 6'!$D$6="","",'Item 6'!$D$6)</f>
        <v/>
      </c>
      <c r="H9" s="53" t="str">
        <f>IF('Item 6'!$L$5="","",'Item 6'!$L$5)</f>
        <v/>
      </c>
      <c r="I9" s="92" t="str">
        <f>IF('Item 6'!$F$30="","",'Item 6'!$F$30)</f>
        <v/>
      </c>
      <c r="J9" s="92"/>
      <c r="K9" s="55" t="str">
        <f t="shared" si="0"/>
        <v/>
      </c>
    </row>
    <row r="10" spans="1:11" ht="16.5" customHeight="1" x14ac:dyDescent="0.2">
      <c r="A10" s="52">
        <f>IF('Item 7'!$B$4="","",'Item 7'!$B$4)</f>
        <v>7</v>
      </c>
      <c r="B10" s="93" t="str">
        <f>IF('Item 7'!$B$5="","",'Item 7'!$B$5)</f>
        <v/>
      </c>
      <c r="C10" s="93"/>
      <c r="D10" s="93"/>
      <c r="E10" s="93"/>
      <c r="F10" s="53" t="str">
        <f>IF('Item 7'!$B$6="","",'Item 7'!$B$6)</f>
        <v/>
      </c>
      <c r="G10" s="54" t="str">
        <f>IF('Item 7'!$D$6="","",'Item 7'!$D$6)</f>
        <v/>
      </c>
      <c r="H10" s="53" t="str">
        <f>IF('Item 7'!$L$5="","",'Item 7'!$L$5)</f>
        <v/>
      </c>
      <c r="I10" s="92" t="str">
        <f>IF('Item 7'!$F$30="","",'Item 7'!$F$30)</f>
        <v/>
      </c>
      <c r="J10" s="92"/>
      <c r="K10" s="55" t="str">
        <f t="shared" si="0"/>
        <v/>
      </c>
    </row>
    <row r="11" spans="1:11" ht="16.5" customHeight="1" x14ac:dyDescent="0.2">
      <c r="A11" s="52">
        <f>IF('Item 8'!$B$4="","",'Item 8'!$B$4)</f>
        <v>8</v>
      </c>
      <c r="B11" s="93" t="str">
        <f>IF('Item 8'!$B$5="","",'Item 8'!$B$5)</f>
        <v/>
      </c>
      <c r="C11" s="93"/>
      <c r="D11" s="93"/>
      <c r="E11" s="93"/>
      <c r="F11" s="53" t="str">
        <f>IF('Item 8'!$B$6="","",'Item 8'!$B$6)</f>
        <v/>
      </c>
      <c r="G11" s="54" t="str">
        <f>IF('Item 8'!$D$6="","",'Item 8'!$D$6)</f>
        <v/>
      </c>
      <c r="H11" s="53" t="str">
        <f>IF('Item 8'!$L$5="","",'Item 8'!$L$5)</f>
        <v/>
      </c>
      <c r="I11" s="92" t="str">
        <f>IF('Item 8'!$F$30="","",'Item 8'!$F$30)</f>
        <v/>
      </c>
      <c r="J11" s="92"/>
      <c r="K11" s="55" t="str">
        <f t="shared" si="0"/>
        <v/>
      </c>
    </row>
    <row r="12" spans="1:11" ht="16.5" customHeight="1" x14ac:dyDescent="0.2">
      <c r="A12" s="52">
        <f>IF('Item 9'!$B$4="","",'Item 9'!$B$4)</f>
        <v>9</v>
      </c>
      <c r="B12" s="93" t="str">
        <f>IF('Item 9'!$B$5="","",'Item 9'!$B$5)</f>
        <v/>
      </c>
      <c r="C12" s="93"/>
      <c r="D12" s="93"/>
      <c r="E12" s="93"/>
      <c r="F12" s="53" t="str">
        <f>IF('Item 9'!$B$6="","",'Item 9'!$B$6)</f>
        <v/>
      </c>
      <c r="G12" s="54" t="str">
        <f>IF('Item 9'!$D$6="","",'Item 9'!$D$6)</f>
        <v/>
      </c>
      <c r="H12" s="53" t="str">
        <f>IF('Item 9'!$L$5="","",'Item 9'!$L$5)</f>
        <v/>
      </c>
      <c r="I12" s="92" t="str">
        <f>IF('Item 9'!$F$30="","",'Item 9'!$F$30)</f>
        <v/>
      </c>
      <c r="J12" s="92"/>
      <c r="K12" s="55" t="str">
        <f t="shared" si="0"/>
        <v/>
      </c>
    </row>
    <row r="13" spans="1:11" ht="16.5" customHeight="1" x14ac:dyDescent="0.2">
      <c r="A13" s="52">
        <f>IF('Item 10'!$B$4="","",'Item 10'!$B$4)</f>
        <v>10</v>
      </c>
      <c r="B13" s="93" t="str">
        <f>IF('Item 10'!$B$5="","",'Item 10'!$B$5)</f>
        <v/>
      </c>
      <c r="C13" s="93"/>
      <c r="D13" s="93"/>
      <c r="E13" s="93"/>
      <c r="F13" s="53" t="str">
        <f>IF('Item 10'!$B$6="","",'Item 10'!$B$6)</f>
        <v/>
      </c>
      <c r="G13" s="54" t="str">
        <f>IF('Item 10'!$D$6="","",'Item 10'!$D$6)</f>
        <v/>
      </c>
      <c r="H13" s="53" t="str">
        <f>IF('Item 10'!$L$5="","",'Item 10'!$L$5)</f>
        <v/>
      </c>
      <c r="I13" s="92" t="str">
        <f>IF('Item 10'!$F$30="","",'Item 10'!$F$30)</f>
        <v/>
      </c>
      <c r="J13" s="92"/>
      <c r="K13" s="55" t="str">
        <f t="shared" si="0"/>
        <v/>
      </c>
    </row>
    <row r="14" spans="1:11" ht="16.5" customHeight="1" x14ac:dyDescent="0.2">
      <c r="A14" s="52">
        <f>IF('Item 11'!$B$4="","",'Item 11'!$B$4)</f>
        <v>11</v>
      </c>
      <c r="B14" s="93" t="str">
        <f>IF('Item 11'!$B$5="","",'Item 11'!$B$5)</f>
        <v/>
      </c>
      <c r="C14" s="93"/>
      <c r="D14" s="93"/>
      <c r="E14" s="93"/>
      <c r="F14" s="53" t="str">
        <f>IF('Item 11'!$B$6="","",'Item 11'!$B$6)</f>
        <v/>
      </c>
      <c r="G14" s="54" t="str">
        <f>IF('Item 11'!$D$6="","",'Item 11'!$D$6)</f>
        <v/>
      </c>
      <c r="H14" s="53" t="str">
        <f>IF('Item 11'!$L$5="","",'Item 11'!$L$5)</f>
        <v/>
      </c>
      <c r="I14" s="92" t="str">
        <f>IF('Item 11'!$F$30="","",'Item 11'!$F$30)</f>
        <v/>
      </c>
      <c r="J14" s="92"/>
      <c r="K14" s="55" t="str">
        <f t="shared" si="0"/>
        <v/>
      </c>
    </row>
    <row r="15" spans="1:11" ht="16.5" customHeight="1" x14ac:dyDescent="0.2">
      <c r="A15" s="52">
        <f>IF('Item 12'!$B$4="","",'Item 12'!$B$4)</f>
        <v>12</v>
      </c>
      <c r="B15" s="93" t="str">
        <f>IF('Item 12'!$B$5="","",'Item 12'!$B$5)</f>
        <v/>
      </c>
      <c r="C15" s="93"/>
      <c r="D15" s="93"/>
      <c r="E15" s="93"/>
      <c r="F15" s="53" t="str">
        <f>IF('Item 12'!$B$6="","",'Item 12'!$B$6)</f>
        <v/>
      </c>
      <c r="G15" s="54" t="str">
        <f>IF('Item 12'!$D$6="","",'Item 12'!$D$6)</f>
        <v/>
      </c>
      <c r="H15" s="53" t="str">
        <f>IF('Item 12'!$L$5="","",'Item 12'!$L$5)</f>
        <v/>
      </c>
      <c r="I15" s="92" t="str">
        <f>IF('Item 12'!$F$30="","",'Item 12'!$F$30)</f>
        <v/>
      </c>
      <c r="J15" s="92"/>
      <c r="K15" s="55" t="str">
        <f t="shared" si="0"/>
        <v/>
      </c>
    </row>
    <row r="16" spans="1:11" ht="16.5" customHeight="1" x14ac:dyDescent="0.2">
      <c r="A16" s="52">
        <f>IF('Item 13'!$B$4="","",'Item 13'!$B$4)</f>
        <v>13</v>
      </c>
      <c r="B16" s="93" t="str">
        <f>IF('Item 13'!$B$5="","",'Item 13'!$B$5)</f>
        <v/>
      </c>
      <c r="C16" s="93"/>
      <c r="D16" s="93"/>
      <c r="E16" s="93"/>
      <c r="F16" s="53" t="str">
        <f>IF('Item 13'!$B$6="","",'Item 13'!$B$6)</f>
        <v/>
      </c>
      <c r="G16" s="54" t="str">
        <f>IF('Item 13'!$D$6="","",'Item 13'!$D$6)</f>
        <v/>
      </c>
      <c r="H16" s="53" t="str">
        <f>IF('Item 13'!$L$5="","",'Item 13'!$L$5)</f>
        <v/>
      </c>
      <c r="I16" s="92" t="str">
        <f>IF('Item 13'!$F$30="","",'Item 13'!$F$30)</f>
        <v/>
      </c>
      <c r="J16" s="92"/>
      <c r="K16" s="55" t="str">
        <f t="shared" si="0"/>
        <v/>
      </c>
    </row>
    <row r="17" spans="1:11" ht="16.5" customHeight="1" x14ac:dyDescent="0.2">
      <c r="A17" s="52">
        <f>IF('Item 14'!$B$4="","",'Item 14'!$B$4)</f>
        <v>14</v>
      </c>
      <c r="B17" s="93" t="str">
        <f>IF('Item 14'!$B$5="","",'Item 14'!$B$5)</f>
        <v/>
      </c>
      <c r="C17" s="93"/>
      <c r="D17" s="93"/>
      <c r="E17" s="93"/>
      <c r="F17" s="53" t="str">
        <f>IF('Item 14'!$B$6="","",'Item 14'!$B$6)</f>
        <v/>
      </c>
      <c r="G17" s="54" t="str">
        <f>IF('Item 14'!$D$6="","",'Item 14'!$D$6)</f>
        <v/>
      </c>
      <c r="H17" s="53" t="str">
        <f>IF('Item 14'!$L$5="","",'Item 14'!$L$5)</f>
        <v/>
      </c>
      <c r="I17" s="92" t="str">
        <f>IF('Item 14'!$F$30="","",'Item 14'!$F$30)</f>
        <v/>
      </c>
      <c r="J17" s="92"/>
      <c r="K17" s="55" t="str">
        <f t="shared" si="0"/>
        <v/>
      </c>
    </row>
    <row r="18" spans="1:11" ht="16.5" customHeight="1" x14ac:dyDescent="0.2">
      <c r="A18" s="52">
        <f>IF('Item 15'!$B$4="","",'Item 15'!$B$4)</f>
        <v>15</v>
      </c>
      <c r="B18" s="93" t="str">
        <f>IF('Item 15'!$B$5="","",'Item 15'!$B$5)</f>
        <v/>
      </c>
      <c r="C18" s="93"/>
      <c r="D18" s="93"/>
      <c r="E18" s="93"/>
      <c r="F18" s="53" t="str">
        <f>IF('Item 15'!$B$6="","",'Item 15'!$B$6)</f>
        <v/>
      </c>
      <c r="G18" s="54" t="str">
        <f>IF('Item 15'!$D$6="","",'Item 15'!$D$6)</f>
        <v/>
      </c>
      <c r="H18" s="53" t="str">
        <f>IF('Item 15'!$L$5="","",'Item 15'!$L$5)</f>
        <v/>
      </c>
      <c r="I18" s="92" t="str">
        <f>IF('Item 15'!$F$30="","",'Item 15'!$F$30)</f>
        <v/>
      </c>
      <c r="J18" s="92"/>
      <c r="K18" s="55" t="str">
        <f t="shared" si="0"/>
        <v/>
      </c>
    </row>
    <row r="19" spans="1:11" ht="16.5" customHeight="1" x14ac:dyDescent="0.2">
      <c r="A19" s="52">
        <f>IF('Item 16'!$B$4="","",'Item 16'!$B$4)</f>
        <v>16</v>
      </c>
      <c r="B19" s="93" t="str">
        <f>IF('Item 16'!$B$5="","",'Item 16'!$B$5)</f>
        <v/>
      </c>
      <c r="C19" s="93"/>
      <c r="D19" s="93"/>
      <c r="E19" s="93"/>
      <c r="F19" s="53" t="str">
        <f>IF('Item 16'!$B$6="","",'Item 16'!$B$6)</f>
        <v/>
      </c>
      <c r="G19" s="54" t="str">
        <f>IF('Item 16'!$D$6="","",'Item 16'!$D$6)</f>
        <v/>
      </c>
      <c r="H19" s="53" t="str">
        <f>IF('Item 16'!$L$5="","",'Item 16'!$L$5)</f>
        <v/>
      </c>
      <c r="I19" s="92" t="str">
        <f>IF('Item 16'!$F$30="","",'Item 16'!$F$30)</f>
        <v/>
      </c>
      <c r="J19" s="92"/>
      <c r="K19" s="55" t="str">
        <f t="shared" si="0"/>
        <v/>
      </c>
    </row>
    <row r="20" spans="1:11" ht="16.5" customHeight="1" x14ac:dyDescent="0.2">
      <c r="A20" s="52">
        <f>IF('Item 17'!$B$4="","",'Item 17'!$B$4)</f>
        <v>17</v>
      </c>
      <c r="B20" s="93" t="str">
        <f>IF('Item 17'!$B$5="","",'Item 17'!$B$5)</f>
        <v/>
      </c>
      <c r="C20" s="93"/>
      <c r="D20" s="93"/>
      <c r="E20" s="93"/>
      <c r="F20" s="53" t="str">
        <f>IF('Item 17'!$B$6="","",'Item 17'!$B$6)</f>
        <v/>
      </c>
      <c r="G20" s="54" t="str">
        <f>IF('Item 17'!$D$6="","",'Item 17'!$D$6)</f>
        <v/>
      </c>
      <c r="H20" s="53" t="str">
        <f>IF('Item 17'!$L$5="","",'Item 17'!$L$5)</f>
        <v/>
      </c>
      <c r="I20" s="92" t="str">
        <f>IF('Item 17'!$F$30="","",'Item 17'!$F$30)</f>
        <v/>
      </c>
      <c r="J20" s="92"/>
      <c r="K20" s="55" t="str">
        <f t="shared" si="0"/>
        <v/>
      </c>
    </row>
    <row r="21" spans="1:11" ht="16.5" customHeight="1" x14ac:dyDescent="0.2">
      <c r="A21" s="52">
        <f>IF('Item 18'!$B$4="","",'Item 18'!$B$4)</f>
        <v>18</v>
      </c>
      <c r="B21" s="93" t="str">
        <f>IF('Item 18'!$B$5="","",'Item 18'!$B$5)</f>
        <v/>
      </c>
      <c r="C21" s="93"/>
      <c r="D21" s="93"/>
      <c r="E21" s="93"/>
      <c r="F21" s="53" t="str">
        <f>IF('Item 18'!$B$6="","",'Item 18'!$B$6)</f>
        <v/>
      </c>
      <c r="G21" s="54" t="str">
        <f>IF('Item 18'!$D$6="","",'Item 18'!$D$6)</f>
        <v/>
      </c>
      <c r="H21" s="53" t="str">
        <f>IF('Item 18'!$L$5="","",'Item 18'!$L$5)</f>
        <v/>
      </c>
      <c r="I21" s="92" t="str">
        <f>IF('Item 18'!$F$30="","",'Item 18'!$F$30)</f>
        <v/>
      </c>
      <c r="J21" s="92"/>
      <c r="K21" s="55" t="str">
        <f t="shared" si="0"/>
        <v/>
      </c>
    </row>
    <row r="22" spans="1:11" ht="16.5" customHeight="1" x14ac:dyDescent="0.2">
      <c r="A22" s="52">
        <f>IF('Item 19'!$B$4="","",'Item 19'!$B$4)</f>
        <v>19</v>
      </c>
      <c r="B22" s="93" t="str">
        <f>IF('Item 19'!$B$5="","",'Item 19'!$B$5)</f>
        <v/>
      </c>
      <c r="C22" s="93"/>
      <c r="D22" s="93"/>
      <c r="E22" s="93"/>
      <c r="F22" s="53" t="str">
        <f>IF('Item 19'!$B$6="","",'Item 19'!$B$6)</f>
        <v/>
      </c>
      <c r="G22" s="54" t="str">
        <f>IF('Item 19'!$D$6="","",'Item 19'!$D$6)</f>
        <v/>
      </c>
      <c r="H22" s="53" t="str">
        <f>IF('Item 19'!$L$5="","",'Item 19'!$L$5)</f>
        <v/>
      </c>
      <c r="I22" s="92" t="str">
        <f>IF('Item 19'!$F$30="","",'Item 19'!$F$30)</f>
        <v/>
      </c>
      <c r="J22" s="92"/>
      <c r="K22" s="55" t="str">
        <f t="shared" si="0"/>
        <v/>
      </c>
    </row>
    <row r="23" spans="1:11" ht="16.5" customHeight="1" x14ac:dyDescent="0.2">
      <c r="A23" s="52">
        <f>IF('Item 20'!$B$4="","",'Item 20'!$B$4)</f>
        <v>20</v>
      </c>
      <c r="B23" s="93" t="str">
        <f>IF('Item 20'!$B$5="","",'Item 20'!$B$5)</f>
        <v/>
      </c>
      <c r="C23" s="93"/>
      <c r="D23" s="93"/>
      <c r="E23" s="93"/>
      <c r="F23" s="53" t="str">
        <f>IF('Item 20'!$B$6="","",'Item 20'!$B$6)</f>
        <v/>
      </c>
      <c r="G23" s="54" t="str">
        <f>IF('Item 20'!$D$6="","",'Item 20'!$D$6)</f>
        <v/>
      </c>
      <c r="H23" s="53" t="str">
        <f>IF('Item 20'!$L$5="","",'Item 20'!$L$5)</f>
        <v/>
      </c>
      <c r="I23" s="92" t="str">
        <f>IF('Item 20'!$F$30="","",'Item 20'!$F$30)</f>
        <v/>
      </c>
      <c r="J23" s="92"/>
      <c r="K23" s="55" t="str">
        <f t="shared" si="0"/>
        <v/>
      </c>
    </row>
    <row r="24" spans="1:11" ht="16.5" customHeight="1" x14ac:dyDescent="0.2">
      <c r="A24" s="52">
        <f>IF('Item 21'!$B$4="","",'Item 21'!$B$4)</f>
        <v>21</v>
      </c>
      <c r="B24" s="93" t="str">
        <f>IF('Item 21'!$B$5="","",'Item 21'!$B$5)</f>
        <v/>
      </c>
      <c r="C24" s="93"/>
      <c r="D24" s="93"/>
      <c r="E24" s="93"/>
      <c r="F24" s="53" t="str">
        <f>IF('Item 21'!$B$6="","",'Item 21'!$B$6)</f>
        <v/>
      </c>
      <c r="G24" s="54" t="str">
        <f>IF('Item 21'!$D$6="","",'Item 21'!$D$6)</f>
        <v/>
      </c>
      <c r="H24" s="53" t="str">
        <f>IF('Item 21'!$L$5="","",'Item 21'!$L$5)</f>
        <v/>
      </c>
      <c r="I24" s="92" t="str">
        <f>IF('Item 21'!$F$30="","",'Item 21'!$F$30)</f>
        <v/>
      </c>
      <c r="J24" s="92"/>
      <c r="K24" s="55" t="str">
        <f t="shared" si="0"/>
        <v/>
      </c>
    </row>
    <row r="25" spans="1:11" ht="16.5" customHeight="1" x14ac:dyDescent="0.2">
      <c r="A25" s="52">
        <f>IF('Item 22'!$B$4="","",'Item 22'!$B$4)</f>
        <v>22</v>
      </c>
      <c r="B25" s="93" t="str">
        <f>IF('Item 22'!$B$5="","",'Item 22'!$B$5)</f>
        <v/>
      </c>
      <c r="C25" s="93"/>
      <c r="D25" s="93"/>
      <c r="E25" s="93"/>
      <c r="F25" s="53" t="str">
        <f>IF('Item 22'!$B$6="","",'Item 22'!$B$6)</f>
        <v/>
      </c>
      <c r="G25" s="54" t="str">
        <f>IF('Item 22'!$D$6="","",'Item 22'!$D$6)</f>
        <v/>
      </c>
      <c r="H25" s="53" t="str">
        <f>IF('Item 22'!$L$5="","",'Item 22'!$L$5)</f>
        <v/>
      </c>
      <c r="I25" s="92" t="str">
        <f>IF('Item 22'!$F$30="","",'Item 22'!$F$30)</f>
        <v/>
      </c>
      <c r="J25" s="92"/>
      <c r="K25" s="55" t="str">
        <f t="shared" si="0"/>
        <v/>
      </c>
    </row>
    <row r="26" spans="1:11" ht="16.5" customHeight="1" x14ac:dyDescent="0.2">
      <c r="A26" s="52">
        <f>IF('Item 23'!$B$4="","",'Item 23'!$B$4)</f>
        <v>23</v>
      </c>
      <c r="B26" s="93" t="str">
        <f>IF('Item 23'!$B$5="","",'Item 23'!$B$5)</f>
        <v/>
      </c>
      <c r="C26" s="93"/>
      <c r="D26" s="93"/>
      <c r="E26" s="93"/>
      <c r="F26" s="53" t="str">
        <f>IF('Item 23'!$B$6="","",'Item 23'!$B$6)</f>
        <v/>
      </c>
      <c r="G26" s="54" t="str">
        <f>IF('Item 23'!$D$6="","",'Item 23'!$D$6)</f>
        <v/>
      </c>
      <c r="H26" s="53" t="str">
        <f>IF('Item 23'!$L$5="","",'Item 23'!$L$5)</f>
        <v/>
      </c>
      <c r="I26" s="92" t="str">
        <f>IF('Item 23'!$F$30="","",'Item 23'!$F$30)</f>
        <v/>
      </c>
      <c r="J26" s="92"/>
      <c r="K26" s="55" t="str">
        <f t="shared" si="0"/>
        <v/>
      </c>
    </row>
    <row r="27" spans="1:11" ht="16.5" customHeight="1" x14ac:dyDescent="0.2">
      <c r="A27" s="52">
        <f>IF('Item 24'!$B$4="","",'Item 24'!$B$4)</f>
        <v>24</v>
      </c>
      <c r="B27" s="93" t="str">
        <f>IF('Item 24'!$B$5="","",'Item 24'!$B$5)</f>
        <v/>
      </c>
      <c r="C27" s="93"/>
      <c r="D27" s="93"/>
      <c r="E27" s="93"/>
      <c r="F27" s="53" t="str">
        <f>IF('Item 24'!$B$6="","",'Item 24'!$B$6)</f>
        <v/>
      </c>
      <c r="G27" s="54" t="str">
        <f>IF('Item 24'!$D$6="","",'Item 24'!$D$6)</f>
        <v/>
      </c>
      <c r="H27" s="53" t="str">
        <f>IF('Item 24'!$L$5="","",'Item 24'!$L$5)</f>
        <v/>
      </c>
      <c r="I27" s="92" t="str">
        <f>IF('Item 24'!$F$30="","",'Item 24'!$F$30)</f>
        <v/>
      </c>
      <c r="J27" s="92"/>
      <c r="K27" s="55" t="str">
        <f t="shared" si="0"/>
        <v/>
      </c>
    </row>
    <row r="28" spans="1:11" ht="16.5" customHeight="1" x14ac:dyDescent="0.2">
      <c r="A28" s="52">
        <f>IF('Item 25'!$B$4="","",'Item 25'!$B$4)</f>
        <v>25</v>
      </c>
      <c r="B28" s="93" t="str">
        <f>IF('Item 25'!$B$5="","",'Item 25'!$B$5)</f>
        <v/>
      </c>
      <c r="C28" s="93"/>
      <c r="D28" s="93"/>
      <c r="E28" s="93"/>
      <c r="F28" s="53" t="str">
        <f>IF('Item 25'!$B$6="","",'Item 25'!$B$6)</f>
        <v/>
      </c>
      <c r="G28" s="54" t="str">
        <f>IF('Item 25'!$D$6="","",'Item 25'!$D$6)</f>
        <v/>
      </c>
      <c r="H28" s="53" t="str">
        <f>IF('Item 25'!$L$5="","",'Item 25'!$L$5)</f>
        <v/>
      </c>
      <c r="I28" s="92" t="str">
        <f>IF('Item 25'!$F$30="","",'Item 25'!$F$30)</f>
        <v/>
      </c>
      <c r="J28" s="92"/>
      <c r="K28" s="55" t="str">
        <f t="shared" si="0"/>
        <v/>
      </c>
    </row>
    <row r="29" spans="1:11" ht="16.5" customHeight="1" x14ac:dyDescent="0.2">
      <c r="A29" s="24"/>
      <c r="B29" s="5"/>
      <c r="C29" s="5"/>
      <c r="D29" s="5"/>
      <c r="E29" s="5"/>
      <c r="F29" s="7"/>
      <c r="G29" s="25"/>
      <c r="H29" s="50"/>
      <c r="I29" s="95" t="s">
        <v>1</v>
      </c>
      <c r="J29" s="95"/>
      <c r="K29" s="56">
        <f>SUM(K4:K28)</f>
        <v>916</v>
      </c>
    </row>
    <row r="30" spans="1:11" ht="7.5" customHeight="1" x14ac:dyDescent="0.2">
      <c r="A30" s="89"/>
      <c r="B30" s="89"/>
      <c r="C30" s="89"/>
      <c r="D30" s="89"/>
      <c r="E30" s="89"/>
      <c r="F30" s="89"/>
      <c r="G30" s="89"/>
      <c r="H30" s="89"/>
      <c r="I30" s="90"/>
      <c r="J30" s="90"/>
      <c r="K30" s="90"/>
    </row>
    <row r="31" spans="1:11" ht="18" customHeight="1" x14ac:dyDescent="0.2">
      <c r="A31" s="89"/>
      <c r="B31" s="89"/>
      <c r="C31" s="89"/>
      <c r="D31" s="90"/>
      <c r="E31" s="79" t="s">
        <v>38</v>
      </c>
      <c r="F31" s="79"/>
      <c r="G31" s="79"/>
      <c r="H31" s="79"/>
      <c r="I31" s="79"/>
      <c r="J31" s="79"/>
      <c r="K31" s="79"/>
    </row>
    <row r="32" spans="1:11" ht="18" customHeight="1" x14ac:dyDescent="0.2">
      <c r="A32" s="89"/>
      <c r="B32" s="89"/>
      <c r="C32" s="89"/>
      <c r="D32" s="90"/>
      <c r="E32" s="57" t="s">
        <v>8</v>
      </c>
      <c r="F32" s="91"/>
      <c r="G32" s="91"/>
      <c r="H32" s="91"/>
      <c r="I32" s="91"/>
      <c r="J32" s="58" t="s">
        <v>9</v>
      </c>
      <c r="K32" s="38"/>
    </row>
    <row r="33" spans="1:11" ht="18" customHeight="1" x14ac:dyDescent="0.2">
      <c r="A33" s="89"/>
      <c r="B33" s="89"/>
      <c r="C33" s="89"/>
      <c r="D33" s="90"/>
      <c r="E33" s="57" t="s">
        <v>8</v>
      </c>
      <c r="F33" s="91"/>
      <c r="G33" s="91"/>
      <c r="H33" s="91"/>
      <c r="I33" s="91"/>
      <c r="J33" s="58" t="s">
        <v>9</v>
      </c>
      <c r="K33" s="38"/>
    </row>
    <row r="34" spans="1:11" ht="18" customHeight="1" x14ac:dyDescent="0.2">
      <c r="A34" s="89"/>
      <c r="B34" s="89"/>
      <c r="C34" s="89"/>
      <c r="D34" s="90"/>
      <c r="E34" s="57" t="s">
        <v>8</v>
      </c>
      <c r="F34" s="107"/>
      <c r="G34" s="108"/>
      <c r="H34" s="108"/>
      <c r="I34" s="109"/>
      <c r="J34" s="58" t="s">
        <v>9</v>
      </c>
      <c r="K34" s="38"/>
    </row>
    <row r="35" spans="1:11" ht="18" customHeight="1" x14ac:dyDescent="0.2">
      <c r="A35" s="89"/>
      <c r="B35" s="89"/>
      <c r="C35" s="89"/>
      <c r="D35" s="89"/>
      <c r="E35" s="36"/>
      <c r="F35" s="51"/>
      <c r="G35" s="51"/>
      <c r="H35" s="51"/>
      <c r="I35" s="51"/>
      <c r="J35" s="34"/>
      <c r="K35" s="50"/>
    </row>
    <row r="36" spans="1:11" ht="18" customHeight="1" x14ac:dyDescent="0.2">
      <c r="A36" s="89"/>
      <c r="B36" s="89"/>
      <c r="C36" s="89"/>
      <c r="D36" s="89"/>
      <c r="E36" s="26"/>
      <c r="F36" s="5"/>
      <c r="G36" s="5"/>
      <c r="H36" s="5"/>
      <c r="I36" s="5"/>
      <c r="J36" s="8"/>
      <c r="K36" s="7"/>
    </row>
    <row r="37" spans="1:11" ht="18" customHeight="1" x14ac:dyDescent="0.2">
      <c r="A37" s="89"/>
      <c r="B37" s="89"/>
      <c r="C37" s="89"/>
      <c r="D37" s="89"/>
      <c r="E37" s="26"/>
      <c r="F37" s="94"/>
      <c r="G37" s="94"/>
      <c r="H37" s="94"/>
      <c r="I37" s="94"/>
      <c r="J37" s="8"/>
      <c r="K37" s="7"/>
    </row>
    <row r="38" spans="1:11" ht="7.5" customHeight="1" x14ac:dyDescent="0.2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1:11" ht="15" customHeight="1" x14ac:dyDescent="0.2">
      <c r="A39" s="111" t="s">
        <v>40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</sheetData>
  <sheetProtection algorithmName="SHA-512" hashValue="1fJkmFghNx7IlMNx4u87sLzvuYZzocbhGf7+oeMfOqPcjzGExpkuluOmYRVETSVGmD6qSfEM4Hb07VK/8ZYK8A==" saltValue="p5VyphB/hSK7DA1k4LQ1bg==" spinCount="100000" sheet="1" objects="1" scenarios="1"/>
  <mergeCells count="64">
    <mergeCell ref="F34:I34"/>
    <mergeCell ref="A1:K1"/>
    <mergeCell ref="A2:K2"/>
    <mergeCell ref="I4:J4"/>
    <mergeCell ref="A39:K39"/>
    <mergeCell ref="I15:J15"/>
    <mergeCell ref="B18:E18"/>
    <mergeCell ref="B17:E17"/>
    <mergeCell ref="B16:E16"/>
    <mergeCell ref="B15:E15"/>
    <mergeCell ref="B3:E3"/>
    <mergeCell ref="B8:E8"/>
    <mergeCell ref="B7:E7"/>
    <mergeCell ref="B6:E6"/>
    <mergeCell ref="B5:E5"/>
    <mergeCell ref="B4:E4"/>
    <mergeCell ref="I9:J9"/>
    <mergeCell ref="I3:J3"/>
    <mergeCell ref="I29:J29"/>
    <mergeCell ref="I11:J11"/>
    <mergeCell ref="I10:J10"/>
    <mergeCell ref="I13:J13"/>
    <mergeCell ref="I12:J12"/>
    <mergeCell ref="I5:J5"/>
    <mergeCell ref="I8:J8"/>
    <mergeCell ref="I7:J7"/>
    <mergeCell ref="I6:J6"/>
    <mergeCell ref="I25:J25"/>
    <mergeCell ref="I26:J26"/>
    <mergeCell ref="I27:J27"/>
    <mergeCell ref="I28:J28"/>
    <mergeCell ref="I22:J22"/>
    <mergeCell ref="I21:J21"/>
    <mergeCell ref="B9:E9"/>
    <mergeCell ref="B14:E14"/>
    <mergeCell ref="I19:J19"/>
    <mergeCell ref="I17:J17"/>
    <mergeCell ref="B27:E27"/>
    <mergeCell ref="B10:E10"/>
    <mergeCell ref="I20:J20"/>
    <mergeCell ref="B20:E20"/>
    <mergeCell ref="B22:E22"/>
    <mergeCell ref="B19:E19"/>
    <mergeCell ref="I18:J18"/>
    <mergeCell ref="B12:E12"/>
    <mergeCell ref="B11:E11"/>
    <mergeCell ref="B21:E21"/>
    <mergeCell ref="B13:E13"/>
    <mergeCell ref="A38:K38"/>
    <mergeCell ref="A30:K30"/>
    <mergeCell ref="F33:I33"/>
    <mergeCell ref="F32:I32"/>
    <mergeCell ref="I14:J14"/>
    <mergeCell ref="E31:K31"/>
    <mergeCell ref="I23:J23"/>
    <mergeCell ref="A31:D37"/>
    <mergeCell ref="B24:E24"/>
    <mergeCell ref="B25:E25"/>
    <mergeCell ref="F37:I37"/>
    <mergeCell ref="I16:J16"/>
    <mergeCell ref="B23:E23"/>
    <mergeCell ref="B26:E26"/>
    <mergeCell ref="B28:E28"/>
    <mergeCell ref="I24:J24"/>
  </mergeCells>
  <printOptions horizontalCentered="1"/>
  <pageMargins left="0.39370078740157483" right="0.39370078740157483" top="0.94488188976377963" bottom="0.55118110236220474" header="0.31496062992125984" footer="0.31496062992125984"/>
  <pageSetup paperSize="9" scale="72" orientation="landscape" r:id="rId1"/>
  <headerFooter>
    <oddHeader>&amp;L&amp;G&amp;C&amp;"-,Negrito"&amp;12SERVIÇO PÚBLICO FEDERAL&amp;"Spranq eco sans,Negrito"
&amp;"-,Negrito"UNIVERSIDADE FEDERAL DO SUL E SUDESTE DO PARÁ&amp;"-,Regular"&amp;11
Emitido em &amp;D às &amp;T&amp;R&amp;G</oddHeader>
    <oddFooter>&amp;L&amp;10Diretoria de Compras, Contratos e Convênios (DCO/PROAD) – Setor de Contratações&amp;11
&amp;10Modelo de Relatório de Pesquisa de Preços – Bens e Serviços em geral
Atualização: março/2024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80D61-3AA7-4A5E-B666-37F01778F62C}">
  <dimension ref="A1:V33"/>
  <sheetViews>
    <sheetView showGridLines="0" zoomScaleNormal="100" zoomScaleSheetLayoutView="100" workbookViewId="0">
      <selection activeCell="A2" sqref="A2:Q2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3">
        <f>IF('Item 2'!B4="","",'Item 2'!B4+1)</f>
        <v>3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/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/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/>
      <c r="C6" s="59" t="s">
        <v>12</v>
      </c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2" t="s">
        <v>26</v>
      </c>
      <c r="S8" s="33" t="s">
        <v>32</v>
      </c>
      <c r="T8" s="33" t="s">
        <v>33</v>
      </c>
      <c r="U8" s="33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/>
      <c r="H9" s="39"/>
      <c r="I9" s="40"/>
      <c r="J9" s="38"/>
      <c r="K9" s="41"/>
      <c r="L9" s="42" t="str">
        <f t="shared" ref="L9:L12" si="0">IF(I9="","",IF(AND(J9="",K9=""),I9,I9*K9+I9))</f>
        <v/>
      </c>
      <c r="M9" s="74">
        <f>IF(SUM(L9:L20=0),"",COUNT(L9:L20))</f>
        <v>0</v>
      </c>
      <c r="N9" s="42" t="str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/>
      </c>
      <c r="O9" s="72" t="str">
        <f>IF(OR($M$9&lt;2,L9=""),"",(ROUNDDOWN(L9/N9,2)))</f>
        <v/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/>
      </c>
      <c r="R9" s="9" t="str">
        <f t="shared" ref="R9:R20" si="1">IF(Q9="","",IF(OR(Q9="INEXEQUÍVEL",Q9="EXCESSIVAMENTE ELEVADO"),"",L9))</f>
        <v/>
      </c>
      <c r="S9" s="10">
        <f t="shared" ref="S9:S20" si="2">IF(OR(G9="Compras.gov.br - art. 5º, I",G9="Contratos.gov.br - art. 5º, I",G9="Painel de Preços - art. 5º, I",G9="SIASGNet - art. 5º, I",G9=""),0,1)</f>
        <v>0</v>
      </c>
      <c r="T9" s="10" t="str">
        <f t="shared" ref="T9:T20" si="3">IF(G9="","",IF(AND(S9=0,Q9="Válido"),0,""))</f>
        <v/>
      </c>
      <c r="U9" s="10" t="str">
        <f t="shared" ref="U9:U20" si="4">IF(G9="","",IF(AND(S9=1,Q9="Válido"),1,""))</f>
        <v/>
      </c>
      <c r="V9" s="15"/>
    </row>
    <row r="10" spans="1:22" s="1" customFormat="1" ht="30" customHeight="1" x14ac:dyDescent="0.25">
      <c r="A10" s="75"/>
      <c r="B10" s="75"/>
      <c r="C10" s="75"/>
      <c r="D10" s="75"/>
      <c r="E10" s="75"/>
      <c r="F10" s="75"/>
      <c r="G10" s="38"/>
      <c r="H10" s="39"/>
      <c r="I10" s="40"/>
      <c r="J10" s="38"/>
      <c r="K10" s="41"/>
      <c r="L10" s="42" t="str">
        <f t="shared" si="0"/>
        <v/>
      </c>
      <c r="M10" s="74"/>
      <c r="N10" s="42" t="str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/>
      </c>
      <c r="O10" s="72" t="str">
        <f t="shared" ref="O10:O20" si="5">IF(OR($M$9&lt;2,L10=""),"",(ROUNDDOWN(L10/N10,2)))</f>
        <v/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/>
      </c>
      <c r="R10" s="9" t="str">
        <f t="shared" si="1"/>
        <v/>
      </c>
      <c r="S10" s="10">
        <f t="shared" si="2"/>
        <v>0</v>
      </c>
      <c r="T10" s="10" t="str">
        <f t="shared" si="3"/>
        <v/>
      </c>
      <c r="U10" s="10" t="str">
        <f t="shared" si="4"/>
        <v/>
      </c>
      <c r="V10" s="15"/>
    </row>
    <row r="11" spans="1:22" s="1" customFormat="1" ht="30" customHeight="1" x14ac:dyDescent="0.25">
      <c r="A11" s="75"/>
      <c r="B11" s="75"/>
      <c r="C11" s="75"/>
      <c r="D11" s="75"/>
      <c r="E11" s="75"/>
      <c r="F11" s="75"/>
      <c r="G11" s="38"/>
      <c r="H11" s="39"/>
      <c r="I11" s="40"/>
      <c r="J11" s="38"/>
      <c r="K11" s="41"/>
      <c r="L11" s="42" t="str">
        <f t="shared" si="0"/>
        <v/>
      </c>
      <c r="M11" s="74"/>
      <c r="N11" s="42" t="str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/>
      </c>
      <c r="O11" s="72" t="str">
        <f t="shared" si="5"/>
        <v/>
      </c>
      <c r="P11" s="72"/>
      <c r="Q11" s="43" t="str">
        <f t="shared" si="6"/>
        <v/>
      </c>
      <c r="R11" s="9" t="str">
        <f t="shared" si="1"/>
        <v/>
      </c>
      <c r="S11" s="10">
        <f t="shared" si="2"/>
        <v>0</v>
      </c>
      <c r="T11" s="10" t="str">
        <f t="shared" si="3"/>
        <v/>
      </c>
      <c r="U11" s="10" t="str">
        <f t="shared" si="4"/>
        <v/>
      </c>
      <c r="V11" s="15"/>
    </row>
    <row r="12" spans="1:22" s="1" customFormat="1" ht="30" customHeight="1" x14ac:dyDescent="0.25">
      <c r="A12" s="75"/>
      <c r="B12" s="75"/>
      <c r="C12" s="75"/>
      <c r="D12" s="75"/>
      <c r="E12" s="75"/>
      <c r="F12" s="75"/>
      <c r="G12" s="38"/>
      <c r="H12" s="39"/>
      <c r="I12" s="40"/>
      <c r="J12" s="38"/>
      <c r="K12" s="41"/>
      <c r="L12" s="42" t="str">
        <f t="shared" si="0"/>
        <v/>
      </c>
      <c r="M12" s="74"/>
      <c r="N12" s="42" t="str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/>
      </c>
      <c r="O12" s="72" t="str">
        <f t="shared" si="5"/>
        <v/>
      </c>
      <c r="P12" s="72"/>
      <c r="Q12" s="43" t="str">
        <f t="shared" si="6"/>
        <v/>
      </c>
      <c r="R12" s="9" t="str">
        <f t="shared" si="1"/>
        <v/>
      </c>
      <c r="S12" s="10">
        <f t="shared" si="2"/>
        <v>0</v>
      </c>
      <c r="T12" s="10" t="str">
        <f t="shared" si="3"/>
        <v/>
      </c>
      <c r="U12" s="10" t="str">
        <f t="shared" si="4"/>
        <v/>
      </c>
      <c r="V12" s="15"/>
    </row>
    <row r="13" spans="1:22" s="1" customFormat="1" ht="30" customHeight="1" x14ac:dyDescent="0.25">
      <c r="A13" s="75"/>
      <c r="B13" s="75"/>
      <c r="C13" s="75"/>
      <c r="D13" s="75"/>
      <c r="E13" s="75"/>
      <c r="F13" s="75"/>
      <c r="G13" s="38"/>
      <c r="H13" s="39"/>
      <c r="I13" s="40"/>
      <c r="J13" s="38"/>
      <c r="K13" s="41"/>
      <c r="L13" s="42" t="str">
        <f>IF(I13="","",IF(AND(J13="",K13=""),I13,I13*K13+I13))</f>
        <v/>
      </c>
      <c r="M13" s="74"/>
      <c r="N13" s="42" t="str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/>
      </c>
      <c r="O13" s="72" t="str">
        <f t="shared" si="5"/>
        <v/>
      </c>
      <c r="P13" s="72"/>
      <c r="Q13" s="43" t="str">
        <f t="shared" si="6"/>
        <v/>
      </c>
      <c r="R13" s="9" t="str">
        <f t="shared" si="1"/>
        <v/>
      </c>
      <c r="S13" s="10">
        <f t="shared" si="2"/>
        <v>0</v>
      </c>
      <c r="T13" s="10" t="str">
        <f t="shared" si="3"/>
        <v/>
      </c>
      <c r="U13" s="10" t="str">
        <f t="shared" si="4"/>
        <v/>
      </c>
      <c r="V13" s="15"/>
    </row>
    <row r="14" spans="1:22" s="1" customFormat="1" ht="30" customHeight="1" x14ac:dyDescent="0.25">
      <c r="A14" s="75"/>
      <c r="B14" s="75"/>
      <c r="C14" s="75"/>
      <c r="D14" s="75"/>
      <c r="E14" s="75"/>
      <c r="F14" s="75"/>
      <c r="G14" s="38"/>
      <c r="H14" s="39"/>
      <c r="I14" s="40"/>
      <c r="J14" s="38"/>
      <c r="K14" s="41"/>
      <c r="L14" s="42" t="str">
        <f t="shared" ref="L14:L20" si="7">IF(I14="","",IF(AND(J14="",K14=""),I14,I14*K14+I14))</f>
        <v/>
      </c>
      <c r="M14" s="74"/>
      <c r="N14" s="42" t="str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/>
      </c>
      <c r="O14" s="72" t="str">
        <f t="shared" si="5"/>
        <v/>
      </c>
      <c r="P14" s="72"/>
      <c r="Q14" s="43" t="str">
        <f t="shared" si="6"/>
        <v/>
      </c>
      <c r="R14" s="9" t="str">
        <f t="shared" si="1"/>
        <v/>
      </c>
      <c r="S14" s="10">
        <f t="shared" si="2"/>
        <v>0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/>
      <c r="B15" s="75"/>
      <c r="C15" s="75"/>
      <c r="D15" s="75"/>
      <c r="E15" s="75"/>
      <c r="F15" s="75"/>
      <c r="G15" s="38"/>
      <c r="H15" s="39"/>
      <c r="I15" s="40"/>
      <c r="J15" s="38"/>
      <c r="K15" s="41"/>
      <c r="L15" s="42" t="str">
        <f t="shared" si="7"/>
        <v/>
      </c>
      <c r="M15" s="74"/>
      <c r="N15" s="42" t="str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/>
      </c>
      <c r="O15" s="72" t="str">
        <f t="shared" si="5"/>
        <v/>
      </c>
      <c r="P15" s="72"/>
      <c r="Q15" s="43" t="str">
        <f t="shared" si="6"/>
        <v/>
      </c>
      <c r="R15" s="9" t="str">
        <f t="shared" si="1"/>
        <v/>
      </c>
      <c r="S15" s="10">
        <f t="shared" si="2"/>
        <v>0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si="5"/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si="5"/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79" t="s">
        <v>7</v>
      </c>
      <c r="B21" s="79"/>
      <c r="C21" s="79"/>
      <c r="D21" s="79"/>
      <c r="E21" s="79"/>
      <c r="F21" s="79"/>
      <c r="G21" s="66"/>
      <c r="H21" s="66"/>
      <c r="I21" s="66"/>
      <c r="J21" s="66"/>
      <c r="K21" s="66"/>
      <c r="L21" s="66"/>
      <c r="M21" s="36"/>
      <c r="N21" s="79" t="s">
        <v>10</v>
      </c>
      <c r="O21" s="79"/>
      <c r="P21" s="79"/>
      <c r="Q21" s="44" t="str">
        <f>IF($R$21=0,"",$R$21)</f>
        <v/>
      </c>
      <c r="R21" s="35">
        <f>COUNT(R9:R20)</f>
        <v>0</v>
      </c>
      <c r="S21" s="14"/>
      <c r="T21" s="69">
        <f>SUM(T9:U20)</f>
        <v>0</v>
      </c>
      <c r="U21" s="70"/>
      <c r="V21" s="15"/>
    </row>
    <row r="22" spans="1:22" s="1" customFormat="1" ht="18.75" customHeight="1" x14ac:dyDescent="0.25">
      <c r="A22" s="76" t="s">
        <v>49</v>
      </c>
      <c r="B22" s="76"/>
      <c r="C22" s="76"/>
      <c r="D22" s="76"/>
      <c r="E22" s="76"/>
      <c r="F22" s="76"/>
      <c r="G22" s="66"/>
      <c r="H22" s="66"/>
      <c r="I22" s="66"/>
      <c r="J22" s="66"/>
      <c r="K22" s="66"/>
      <c r="L22" s="66"/>
      <c r="M22" s="15"/>
      <c r="N22" s="67"/>
      <c r="O22" s="67"/>
      <c r="P22" s="67"/>
      <c r="Q22" s="67"/>
      <c r="R22" s="15"/>
      <c r="S22" s="11"/>
      <c r="T22" s="11"/>
      <c r="U22" s="11"/>
      <c r="V22" s="15"/>
    </row>
    <row r="23" spans="1:22" s="1" customFormat="1" ht="18.75" customHeight="1" x14ac:dyDescent="0.25">
      <c r="A23" s="76"/>
      <c r="B23" s="76"/>
      <c r="C23" s="76"/>
      <c r="D23" s="76"/>
      <c r="E23" s="76"/>
      <c r="F23" s="76"/>
      <c r="G23" s="68" t="str">
        <f>IF(OR($L$9="",$R$21&gt;=3),"","Necessário justificar nos autos a determinação do preço estimado com base em menos de 3 (três) preços válidos (art. 6º, § 5º da IN SEGES/ME 65/2021)")</f>
        <v/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"/>
      <c r="S23" s="11"/>
      <c r="T23" s="11"/>
      <c r="U23" s="11"/>
      <c r="V23" s="15"/>
    </row>
    <row r="24" spans="1:22" s="1" customFormat="1" ht="18.75" customHeight="1" x14ac:dyDescent="0.25">
      <c r="A24" s="76"/>
      <c r="B24" s="76"/>
      <c r="C24" s="76"/>
      <c r="D24" s="76"/>
      <c r="E24" s="76"/>
      <c r="F24" s="76"/>
      <c r="G24" s="66"/>
      <c r="H24" s="66"/>
      <c r="I24" s="87"/>
      <c r="J24" s="87"/>
      <c r="K24" s="87"/>
      <c r="L24" s="87"/>
      <c r="M24" s="87"/>
      <c r="N24" s="87"/>
      <c r="O24" s="87"/>
      <c r="P24" s="87"/>
      <c r="Q24" s="87"/>
      <c r="R24" s="15"/>
      <c r="S24" s="11"/>
      <c r="T24" s="11"/>
      <c r="U24" s="11"/>
      <c r="V24" s="15"/>
    </row>
    <row r="25" spans="1:22" ht="18" customHeight="1" x14ac:dyDescent="0.2">
      <c r="A25" s="77" t="s">
        <v>44</v>
      </c>
      <c r="B25" s="77"/>
      <c r="C25" s="77"/>
      <c r="D25" s="77"/>
      <c r="E25" s="77"/>
      <c r="F25" s="45" t="str">
        <f>IF($R$21&lt;2,"",_xlfn.STDEV.S(R9:R20)/ROUND(AVERAGE(R9:R20),2))</f>
        <v/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77" t="s">
        <v>28</v>
      </c>
      <c r="B26" s="77"/>
      <c r="C26" s="77"/>
      <c r="D26" s="77"/>
      <c r="E26" s="77"/>
      <c r="F26" s="46" t="str">
        <f>IF($R$21=0,"",SMALL(R9:R20,1))</f>
        <v/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77" t="s">
        <v>29</v>
      </c>
      <c r="B27" s="77"/>
      <c r="C27" s="77"/>
      <c r="D27" s="77"/>
      <c r="E27" s="77"/>
      <c r="F27" s="46" t="str">
        <f>IF($F$25="","",ROUND(AVERAGE(R9:R20),2))</f>
        <v/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77" t="s">
        <v>30</v>
      </c>
      <c r="B28" s="77"/>
      <c r="C28" s="77"/>
      <c r="D28" s="77"/>
      <c r="E28" s="77"/>
      <c r="F28" s="46" t="str">
        <f>IF($F$25="","",ROUND(MEDIAN(R9:R20),2))</f>
        <v/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76" t="s">
        <v>25</v>
      </c>
      <c r="B29" s="76"/>
      <c r="C29" s="76"/>
      <c r="D29" s="76"/>
      <c r="E29" s="76"/>
      <c r="F29" s="7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78" t="s">
        <v>31</v>
      </c>
      <c r="B30" s="78"/>
      <c r="C30" s="78"/>
      <c r="D30" s="78"/>
      <c r="E30" s="78"/>
      <c r="F30" s="46" t="str">
        <f>IF($F$25&lt;=1%,$F$26,IF(OR($F$25&gt;25%,$T$21&lt;=0),$F$28,$F$27))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4lyjgIo0W3ZQowUFksxkijnTvEDOviGcpGZlMuEDbGDrsNOCAZfZXCPItW182aUR5BIWXAzEk//oZ9CIAYipyg==" saltValue="RwE4UrorTJVXXe/0Q/LVFA==" spinCount="100000" sheet="1" objects="1" scenarios="1"/>
  <mergeCells count="59">
    <mergeCell ref="A33:Q33"/>
    <mergeCell ref="I25:Q25"/>
    <mergeCell ref="A26:E26"/>
    <mergeCell ref="J26:O26"/>
    <mergeCell ref="A27:E27"/>
    <mergeCell ref="J27:O27"/>
    <mergeCell ref="A28:E28"/>
    <mergeCell ref="J28:O28"/>
    <mergeCell ref="A29:F29"/>
    <mergeCell ref="G29:Q30"/>
    <mergeCell ref="A30:E30"/>
    <mergeCell ref="A31:Q31"/>
    <mergeCell ref="A32:Q32"/>
    <mergeCell ref="T21:U21"/>
    <mergeCell ref="A22:F24"/>
    <mergeCell ref="N22:Q22"/>
    <mergeCell ref="G23:Q23"/>
    <mergeCell ref="G24:H28"/>
    <mergeCell ref="I24:Q24"/>
    <mergeCell ref="A25:E25"/>
    <mergeCell ref="A20:F20"/>
    <mergeCell ref="O20:P20"/>
    <mergeCell ref="A21:F21"/>
    <mergeCell ref="G21:L22"/>
    <mergeCell ref="N21:P21"/>
    <mergeCell ref="A17:F17"/>
    <mergeCell ref="O17:P17"/>
    <mergeCell ref="A18:F18"/>
    <mergeCell ref="O18:P18"/>
    <mergeCell ref="A19:F19"/>
    <mergeCell ref="O19:P19"/>
    <mergeCell ref="O13:P13"/>
    <mergeCell ref="A15:F15"/>
    <mergeCell ref="O15:P15"/>
    <mergeCell ref="A16:F16"/>
    <mergeCell ref="O16:P16"/>
    <mergeCell ref="A14:F14"/>
    <mergeCell ref="O14:P14"/>
    <mergeCell ref="E6:Q6"/>
    <mergeCell ref="A7:Q7"/>
    <mergeCell ref="A8:F8"/>
    <mergeCell ref="O8:P8"/>
    <mergeCell ref="A9:F9"/>
    <mergeCell ref="M9:M20"/>
    <mergeCell ref="O9:P9"/>
    <mergeCell ref="A10:F10"/>
    <mergeCell ref="O10:P10"/>
    <mergeCell ref="A11:F11"/>
    <mergeCell ref="O11:P11"/>
    <mergeCell ref="A12:F12"/>
    <mergeCell ref="O12:P12"/>
    <mergeCell ref="A13:F13"/>
    <mergeCell ref="A1:Q1"/>
    <mergeCell ref="A2:Q2"/>
    <mergeCell ref="A3:Q3"/>
    <mergeCell ref="C4:Q4"/>
    <mergeCell ref="B5:I5"/>
    <mergeCell ref="L5:O5"/>
    <mergeCell ref="P5:Q5"/>
  </mergeCells>
  <conditionalFormatting sqref="G23">
    <cfRule type="containsText" dxfId="1206" priority="48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205" priority="49" operator="equal">
      <formula>"INEXEQUÍVEL"</formula>
    </cfRule>
    <cfRule type="cellIs" dxfId="1204" priority="50" operator="equal">
      <formula>"EXCESSIVAMENTE ELEVADO"</formula>
    </cfRule>
    <cfRule type="cellIs" dxfId="1203" priority="51" operator="equal">
      <formula>"VÁLIDO"</formula>
    </cfRule>
  </conditionalFormatting>
  <conditionalFormatting sqref="Q21">
    <cfRule type="iconSet" priority="43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6" priority="1">
      <formula>$G9="Base nacional de NFe, V"</formula>
    </cfRule>
    <cfRule type="expression" dxfId="5" priority="2">
      <formula>$G9="Fornecedor - art. 5º, IV"</formula>
    </cfRule>
    <cfRule type="expression" dxfId="4" priority="3">
      <formula>$G9="Sítio eletrônico - art. 5º, III"</formula>
    </cfRule>
    <cfRule type="expression" dxfId="3" priority="4">
      <formula>$G9="Sistemas oficiais de governo - art. 5º, I"</formula>
    </cfRule>
    <cfRule type="expression" dxfId="2" priority="5">
      <formula>$G9="Contratações similares - art. 5º, II"</formula>
    </cfRule>
    <cfRule type="expression" dxfId="1" priority="6">
      <formula>$G9="Mídia especializada - art. 5º, III"</formula>
    </cfRule>
    <cfRule type="expression" dxfId="0" priority="7">
      <formula>$G9="Tabela de referência - art. 5º, III"</formula>
    </cfRule>
  </conditionalFormatting>
  <dataValidations count="2">
    <dataValidation type="list" allowBlank="1" showInputMessage="1" showErrorMessage="1" sqref="J9:J20" xr:uid="{911FFFFD-3ADF-48BF-A6A0-20292FB86C1D}">
      <formula1>"IGPM,IPCA,Outros,Não se aplica"</formula1>
    </dataValidation>
    <dataValidation type="list" allowBlank="1" showInputMessage="1" showErrorMessage="1" sqref="G9:G20" xr:uid="{25EBB362-0618-4487-874F-548BDB5961EB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26FA6-E226-41FC-8D5A-076EC728DFAF}">
  <dimension ref="A1:V33"/>
  <sheetViews>
    <sheetView showGridLines="0" zoomScaleNormal="100" zoomScaleSheetLayoutView="100" workbookViewId="0">
      <selection activeCell="A2" sqref="A2:Q2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3">
        <f>IF('Item 3'!B4="","",'Item 3'!B4+1)</f>
        <v>4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/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/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/>
      <c r="C6" s="59" t="s">
        <v>12</v>
      </c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2" t="s">
        <v>26</v>
      </c>
      <c r="S8" s="33" t="s">
        <v>32</v>
      </c>
      <c r="T8" s="33" t="s">
        <v>33</v>
      </c>
      <c r="U8" s="33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/>
      <c r="H9" s="39"/>
      <c r="I9" s="40"/>
      <c r="J9" s="38"/>
      <c r="K9" s="41"/>
      <c r="L9" s="42" t="str">
        <f t="shared" ref="L9:L12" si="0">IF(I9="","",IF(AND(J9="",K9=""),I9,I9*K9+I9))</f>
        <v/>
      </c>
      <c r="M9" s="74">
        <f>IF(SUM(L9:L20=0),"",COUNT(L9:L20))</f>
        <v>0</v>
      </c>
      <c r="N9" s="42" t="str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/>
      </c>
      <c r="O9" s="72" t="str">
        <f>IF(OR($M$9&lt;2,L9=""),"",(ROUNDDOWN(L9/N9,2)))</f>
        <v/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/>
      </c>
      <c r="R9" s="9" t="str">
        <f t="shared" ref="R9:R20" si="1">IF(Q9="","",IF(OR(Q9="INEXEQUÍVEL",Q9="EXCESSIVAMENTE ELEVADO"),"",L9))</f>
        <v/>
      </c>
      <c r="S9" s="10">
        <f t="shared" ref="S9:S20" si="2">IF(OR(G9="Compras.gov.br - art. 5º, I",G9="Contratos.gov.br - art. 5º, I",G9="Painel de Preços - art. 5º, I",G9="SIASGNet - art. 5º, I",G9=""),0,1)</f>
        <v>0</v>
      </c>
      <c r="T9" s="10" t="str">
        <f t="shared" ref="T9:T20" si="3">IF(G9="","",IF(AND(S9=0,Q9="Válido"),0,""))</f>
        <v/>
      </c>
      <c r="U9" s="10" t="str">
        <f t="shared" ref="U9:U20" si="4">IF(G9="","",IF(AND(S9=1,Q9="Válido"),1,""))</f>
        <v/>
      </c>
      <c r="V9" s="15"/>
    </row>
    <row r="10" spans="1:22" s="1" customFormat="1" ht="30" customHeight="1" x14ac:dyDescent="0.25">
      <c r="A10" s="75"/>
      <c r="B10" s="75"/>
      <c r="C10" s="75"/>
      <c r="D10" s="75"/>
      <c r="E10" s="75"/>
      <c r="F10" s="75"/>
      <c r="G10" s="38"/>
      <c r="H10" s="39"/>
      <c r="I10" s="40"/>
      <c r="J10" s="38"/>
      <c r="K10" s="41"/>
      <c r="L10" s="42" t="str">
        <f t="shared" si="0"/>
        <v/>
      </c>
      <c r="M10" s="74"/>
      <c r="N10" s="42" t="str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/>
      </c>
      <c r="O10" s="72" t="str">
        <f t="shared" ref="O10:O20" si="5">IF(OR($M$9&lt;2,L10=""),"",(ROUNDDOWN(L10/N10,2)))</f>
        <v/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/>
      </c>
      <c r="R10" s="9" t="str">
        <f t="shared" si="1"/>
        <v/>
      </c>
      <c r="S10" s="10">
        <f t="shared" si="2"/>
        <v>0</v>
      </c>
      <c r="T10" s="10" t="str">
        <f t="shared" si="3"/>
        <v/>
      </c>
      <c r="U10" s="10" t="str">
        <f t="shared" si="4"/>
        <v/>
      </c>
      <c r="V10" s="15"/>
    </row>
    <row r="11" spans="1:22" s="1" customFormat="1" ht="30" customHeight="1" x14ac:dyDescent="0.25">
      <c r="A11" s="75"/>
      <c r="B11" s="75"/>
      <c r="C11" s="75"/>
      <c r="D11" s="75"/>
      <c r="E11" s="75"/>
      <c r="F11" s="75"/>
      <c r="G11" s="38"/>
      <c r="H11" s="39"/>
      <c r="I11" s="40"/>
      <c r="J11" s="38"/>
      <c r="K11" s="41"/>
      <c r="L11" s="42" t="str">
        <f t="shared" si="0"/>
        <v/>
      </c>
      <c r="M11" s="74"/>
      <c r="N11" s="42" t="str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/>
      </c>
      <c r="O11" s="72" t="str">
        <f t="shared" si="5"/>
        <v/>
      </c>
      <c r="P11" s="72"/>
      <c r="Q11" s="43" t="str">
        <f t="shared" si="6"/>
        <v/>
      </c>
      <c r="R11" s="9" t="str">
        <f t="shared" si="1"/>
        <v/>
      </c>
      <c r="S11" s="10">
        <f t="shared" si="2"/>
        <v>0</v>
      </c>
      <c r="T11" s="10" t="str">
        <f t="shared" si="3"/>
        <v/>
      </c>
      <c r="U11" s="10" t="str">
        <f t="shared" si="4"/>
        <v/>
      </c>
      <c r="V11" s="15"/>
    </row>
    <row r="12" spans="1:22" s="1" customFormat="1" ht="30" customHeight="1" x14ac:dyDescent="0.25">
      <c r="A12" s="75"/>
      <c r="B12" s="75"/>
      <c r="C12" s="75"/>
      <c r="D12" s="75"/>
      <c r="E12" s="75"/>
      <c r="F12" s="75"/>
      <c r="G12" s="38"/>
      <c r="H12" s="39"/>
      <c r="I12" s="40"/>
      <c r="J12" s="38"/>
      <c r="K12" s="41"/>
      <c r="L12" s="42" t="str">
        <f t="shared" si="0"/>
        <v/>
      </c>
      <c r="M12" s="74"/>
      <c r="N12" s="42" t="str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/>
      </c>
      <c r="O12" s="72" t="str">
        <f t="shared" si="5"/>
        <v/>
      </c>
      <c r="P12" s="72"/>
      <c r="Q12" s="43" t="str">
        <f t="shared" si="6"/>
        <v/>
      </c>
      <c r="R12" s="9" t="str">
        <f t="shared" si="1"/>
        <v/>
      </c>
      <c r="S12" s="10">
        <f t="shared" si="2"/>
        <v>0</v>
      </c>
      <c r="T12" s="10" t="str">
        <f t="shared" si="3"/>
        <v/>
      </c>
      <c r="U12" s="10" t="str">
        <f t="shared" si="4"/>
        <v/>
      </c>
      <c r="V12" s="15"/>
    </row>
    <row r="13" spans="1:22" s="1" customFormat="1" ht="30" customHeight="1" x14ac:dyDescent="0.25">
      <c r="A13" s="75"/>
      <c r="B13" s="75"/>
      <c r="C13" s="75"/>
      <c r="D13" s="75"/>
      <c r="E13" s="75"/>
      <c r="F13" s="75"/>
      <c r="G13" s="38"/>
      <c r="H13" s="39"/>
      <c r="I13" s="40"/>
      <c r="J13" s="38"/>
      <c r="K13" s="41"/>
      <c r="L13" s="42" t="str">
        <f>IF(I13="","",IF(AND(J13="",K13=""),I13,I13*K13+I13))</f>
        <v/>
      </c>
      <c r="M13" s="74"/>
      <c r="N13" s="42" t="str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/>
      </c>
      <c r="O13" s="72" t="str">
        <f t="shared" si="5"/>
        <v/>
      </c>
      <c r="P13" s="72"/>
      <c r="Q13" s="43" t="str">
        <f t="shared" si="6"/>
        <v/>
      </c>
      <c r="R13" s="9" t="str">
        <f t="shared" si="1"/>
        <v/>
      </c>
      <c r="S13" s="10">
        <f t="shared" si="2"/>
        <v>0</v>
      </c>
      <c r="T13" s="10" t="str">
        <f t="shared" si="3"/>
        <v/>
      </c>
      <c r="U13" s="10" t="str">
        <f t="shared" si="4"/>
        <v/>
      </c>
      <c r="V13" s="15"/>
    </row>
    <row r="14" spans="1:22" s="1" customFormat="1" ht="30" customHeight="1" x14ac:dyDescent="0.25">
      <c r="A14" s="75"/>
      <c r="B14" s="75"/>
      <c r="C14" s="75"/>
      <c r="D14" s="75"/>
      <c r="E14" s="75"/>
      <c r="F14" s="75"/>
      <c r="G14" s="38"/>
      <c r="H14" s="39"/>
      <c r="I14" s="40"/>
      <c r="J14" s="38"/>
      <c r="K14" s="41"/>
      <c r="L14" s="42" t="str">
        <f t="shared" ref="L14:L20" si="7">IF(I14="","",IF(AND(J14="",K14=""),I14,I14*K14+I14))</f>
        <v/>
      </c>
      <c r="M14" s="74"/>
      <c r="N14" s="42" t="str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/>
      </c>
      <c r="O14" s="72" t="str">
        <f t="shared" si="5"/>
        <v/>
      </c>
      <c r="P14" s="72"/>
      <c r="Q14" s="43" t="str">
        <f t="shared" si="6"/>
        <v/>
      </c>
      <c r="R14" s="9" t="str">
        <f t="shared" si="1"/>
        <v/>
      </c>
      <c r="S14" s="10">
        <f t="shared" si="2"/>
        <v>0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/>
      <c r="B15" s="75"/>
      <c r="C15" s="75"/>
      <c r="D15" s="75"/>
      <c r="E15" s="75"/>
      <c r="F15" s="75"/>
      <c r="G15" s="38"/>
      <c r="H15" s="39"/>
      <c r="I15" s="40"/>
      <c r="J15" s="38"/>
      <c r="K15" s="41"/>
      <c r="L15" s="42" t="str">
        <f t="shared" si="7"/>
        <v/>
      </c>
      <c r="M15" s="74"/>
      <c r="N15" s="42" t="str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/>
      </c>
      <c r="O15" s="72" t="str">
        <f t="shared" si="5"/>
        <v/>
      </c>
      <c r="P15" s="72"/>
      <c r="Q15" s="43" t="str">
        <f t="shared" si="6"/>
        <v/>
      </c>
      <c r="R15" s="9" t="str">
        <f t="shared" si="1"/>
        <v/>
      </c>
      <c r="S15" s="10">
        <f t="shared" si="2"/>
        <v>0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si="5"/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si="5"/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79" t="s">
        <v>7</v>
      </c>
      <c r="B21" s="79"/>
      <c r="C21" s="79"/>
      <c r="D21" s="79"/>
      <c r="E21" s="79"/>
      <c r="F21" s="79"/>
      <c r="G21" s="66"/>
      <c r="H21" s="66"/>
      <c r="I21" s="66"/>
      <c r="J21" s="66"/>
      <c r="K21" s="66"/>
      <c r="L21" s="66"/>
      <c r="M21" s="36"/>
      <c r="N21" s="79" t="s">
        <v>10</v>
      </c>
      <c r="O21" s="79"/>
      <c r="P21" s="79"/>
      <c r="Q21" s="44" t="str">
        <f>IF($R$21=0,"",$R$21)</f>
        <v/>
      </c>
      <c r="R21" s="35">
        <f>COUNT(R9:R20)</f>
        <v>0</v>
      </c>
      <c r="S21" s="14"/>
      <c r="T21" s="69">
        <f>SUM(T9:U20)</f>
        <v>0</v>
      </c>
      <c r="U21" s="70"/>
      <c r="V21" s="15"/>
    </row>
    <row r="22" spans="1:22" s="1" customFormat="1" ht="18.75" customHeight="1" x14ac:dyDescent="0.25">
      <c r="A22" s="76" t="s">
        <v>49</v>
      </c>
      <c r="B22" s="76"/>
      <c r="C22" s="76"/>
      <c r="D22" s="76"/>
      <c r="E22" s="76"/>
      <c r="F22" s="76"/>
      <c r="G22" s="66"/>
      <c r="H22" s="66"/>
      <c r="I22" s="66"/>
      <c r="J22" s="66"/>
      <c r="K22" s="66"/>
      <c r="L22" s="66"/>
      <c r="M22" s="15"/>
      <c r="N22" s="67"/>
      <c r="O22" s="67"/>
      <c r="P22" s="67"/>
      <c r="Q22" s="67"/>
      <c r="R22" s="15"/>
      <c r="S22" s="11"/>
      <c r="T22" s="11"/>
      <c r="U22" s="11"/>
      <c r="V22" s="15"/>
    </row>
    <row r="23" spans="1:22" s="1" customFormat="1" ht="18.75" customHeight="1" x14ac:dyDescent="0.25">
      <c r="A23" s="76"/>
      <c r="B23" s="76"/>
      <c r="C23" s="76"/>
      <c r="D23" s="76"/>
      <c r="E23" s="76"/>
      <c r="F23" s="76"/>
      <c r="G23" s="68" t="str">
        <f>IF(OR($L$9="",$R$21&gt;=3),"","Necessário justificar nos autos a determinação do preço estimado com base em menos de 3 (três) preços válidos (art. 6º, § 5º da IN SEGES/ME 65/2021)")</f>
        <v/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"/>
      <c r="S23" s="11"/>
      <c r="T23" s="11"/>
      <c r="U23" s="11"/>
      <c r="V23" s="15"/>
    </row>
    <row r="24" spans="1:22" s="1" customFormat="1" ht="18.75" customHeight="1" x14ac:dyDescent="0.25">
      <c r="A24" s="76"/>
      <c r="B24" s="76"/>
      <c r="C24" s="76"/>
      <c r="D24" s="76"/>
      <c r="E24" s="76"/>
      <c r="F24" s="76"/>
      <c r="G24" s="66"/>
      <c r="H24" s="66"/>
      <c r="I24" s="87"/>
      <c r="J24" s="87"/>
      <c r="K24" s="87"/>
      <c r="L24" s="87"/>
      <c r="M24" s="87"/>
      <c r="N24" s="87"/>
      <c r="O24" s="87"/>
      <c r="P24" s="87"/>
      <c r="Q24" s="87"/>
      <c r="R24" s="15"/>
      <c r="S24" s="11"/>
      <c r="T24" s="11"/>
      <c r="U24" s="11"/>
      <c r="V24" s="15"/>
    </row>
    <row r="25" spans="1:22" ht="18" customHeight="1" x14ac:dyDescent="0.2">
      <c r="A25" s="77" t="s">
        <v>44</v>
      </c>
      <c r="B25" s="77"/>
      <c r="C25" s="77"/>
      <c r="D25" s="77"/>
      <c r="E25" s="77"/>
      <c r="F25" s="45" t="str">
        <f>IF($R$21&lt;2,"",_xlfn.STDEV.S(R9:R20)/ROUND(AVERAGE(R9:R20),2))</f>
        <v/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77" t="s">
        <v>28</v>
      </c>
      <c r="B26" s="77"/>
      <c r="C26" s="77"/>
      <c r="D26" s="77"/>
      <c r="E26" s="77"/>
      <c r="F26" s="46" t="str">
        <f>IF($R$21=0,"",SMALL(R9:R20,1))</f>
        <v/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77" t="s">
        <v>29</v>
      </c>
      <c r="B27" s="77"/>
      <c r="C27" s="77"/>
      <c r="D27" s="77"/>
      <c r="E27" s="77"/>
      <c r="F27" s="46" t="str">
        <f>IF($F$25="","",ROUND(AVERAGE(R9:R20),2))</f>
        <v/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77" t="s">
        <v>30</v>
      </c>
      <c r="B28" s="77"/>
      <c r="C28" s="77"/>
      <c r="D28" s="77"/>
      <c r="E28" s="77"/>
      <c r="F28" s="46" t="str">
        <f>IF($F$25="","",ROUND(MEDIAN(R9:R20),2))</f>
        <v/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76" t="s">
        <v>25</v>
      </c>
      <c r="B29" s="76"/>
      <c r="C29" s="76"/>
      <c r="D29" s="76"/>
      <c r="E29" s="76"/>
      <c r="F29" s="7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78" t="s">
        <v>31</v>
      </c>
      <c r="B30" s="78"/>
      <c r="C30" s="78"/>
      <c r="D30" s="78"/>
      <c r="E30" s="78"/>
      <c r="F30" s="46" t="str">
        <f>IF($F$25&lt;=1%,$F$26,IF(OR($F$25&gt;25%,$T$21&lt;=0),$F$28,$F$27))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ps+DEWEM4t9KQeAr74+NKRHPoT9fDvo84fSRqT/fSRe5AZT1BYa+MuAcG4eS1ZEfAZaEqTuLdYB+EKRLKvlLuw==" saltValue="YZB/jjfq1r+d8CE491mh6A==" spinCount="100000" sheet="1" objects="1" scenarios="1"/>
  <mergeCells count="59">
    <mergeCell ref="A33:Q33"/>
    <mergeCell ref="I25:Q25"/>
    <mergeCell ref="A26:E26"/>
    <mergeCell ref="J26:O26"/>
    <mergeCell ref="A27:E27"/>
    <mergeCell ref="J27:O27"/>
    <mergeCell ref="A28:E28"/>
    <mergeCell ref="J28:O28"/>
    <mergeCell ref="A29:F29"/>
    <mergeCell ref="G29:Q30"/>
    <mergeCell ref="A30:E30"/>
    <mergeCell ref="A31:Q31"/>
    <mergeCell ref="A32:Q32"/>
    <mergeCell ref="T21:U21"/>
    <mergeCell ref="A22:F24"/>
    <mergeCell ref="N22:Q22"/>
    <mergeCell ref="G23:Q23"/>
    <mergeCell ref="G24:H28"/>
    <mergeCell ref="I24:Q24"/>
    <mergeCell ref="A25:E25"/>
    <mergeCell ref="A20:F20"/>
    <mergeCell ref="O20:P20"/>
    <mergeCell ref="A21:F21"/>
    <mergeCell ref="G21:L22"/>
    <mergeCell ref="N21:P21"/>
    <mergeCell ref="A17:F17"/>
    <mergeCell ref="O17:P17"/>
    <mergeCell ref="A18:F18"/>
    <mergeCell ref="O18:P18"/>
    <mergeCell ref="A19:F19"/>
    <mergeCell ref="O19:P19"/>
    <mergeCell ref="O13:P13"/>
    <mergeCell ref="A15:F15"/>
    <mergeCell ref="O15:P15"/>
    <mergeCell ref="A16:F16"/>
    <mergeCell ref="O16:P16"/>
    <mergeCell ref="A14:F14"/>
    <mergeCell ref="O14:P14"/>
    <mergeCell ref="E6:Q6"/>
    <mergeCell ref="A7:Q7"/>
    <mergeCell ref="A8:F8"/>
    <mergeCell ref="O8:P8"/>
    <mergeCell ref="A9:F9"/>
    <mergeCell ref="M9:M20"/>
    <mergeCell ref="O9:P9"/>
    <mergeCell ref="A10:F10"/>
    <mergeCell ref="O10:P10"/>
    <mergeCell ref="A11:F11"/>
    <mergeCell ref="O11:P11"/>
    <mergeCell ref="A12:F12"/>
    <mergeCell ref="O12:P12"/>
    <mergeCell ref="A13:F13"/>
    <mergeCell ref="A1:Q1"/>
    <mergeCell ref="A2:Q2"/>
    <mergeCell ref="A3:Q3"/>
    <mergeCell ref="C4:Q4"/>
    <mergeCell ref="B5:I5"/>
    <mergeCell ref="L5:O5"/>
    <mergeCell ref="P5:Q5"/>
  </mergeCells>
  <conditionalFormatting sqref="G23">
    <cfRule type="containsText" dxfId="1198" priority="48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197" priority="49" operator="equal">
      <formula>"INEXEQUÍVEL"</formula>
    </cfRule>
    <cfRule type="cellIs" dxfId="1196" priority="50" operator="equal">
      <formula>"EXCESSIVAMENTE ELEVADO"</formula>
    </cfRule>
    <cfRule type="cellIs" dxfId="1195" priority="51" operator="equal">
      <formula>"VÁLIDO"</formula>
    </cfRule>
  </conditionalFormatting>
  <conditionalFormatting sqref="Q21">
    <cfRule type="iconSet" priority="43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13" priority="1">
      <formula>$G9="Base nacional de NFe, V"</formula>
    </cfRule>
    <cfRule type="expression" dxfId="12" priority="2">
      <formula>$G9="Fornecedor - art. 5º, IV"</formula>
    </cfRule>
    <cfRule type="expression" dxfId="11" priority="3">
      <formula>$G9="Sítio eletrônico - art. 5º, III"</formula>
    </cfRule>
    <cfRule type="expression" dxfId="10" priority="4">
      <formula>$G9="Sistemas oficiais de governo - art. 5º, I"</formula>
    </cfRule>
    <cfRule type="expression" dxfId="9" priority="5">
      <formula>$G9="Contratações similares - art. 5º, II"</formula>
    </cfRule>
    <cfRule type="expression" dxfId="8" priority="6">
      <formula>$G9="Mídia especializada - art. 5º, III"</formula>
    </cfRule>
    <cfRule type="expression" dxfId="7" priority="7">
      <formula>$G9="Tabela de referência - art. 5º, III"</formula>
    </cfRule>
  </conditionalFormatting>
  <dataValidations count="2">
    <dataValidation type="list" allowBlank="1" showInputMessage="1" showErrorMessage="1" sqref="J9:J20" xr:uid="{233181A8-E1B7-4533-BDB2-E3D3803CB353}">
      <formula1>"IGPM,IPCA,Outros,Não se aplica"</formula1>
    </dataValidation>
    <dataValidation type="list" allowBlank="1" showInputMessage="1" showErrorMessage="1" sqref="G9:G20" xr:uid="{14E5267A-A400-4F34-A080-91B974CA894B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7C29-7DEC-44F3-9980-994256D94C28}">
  <dimension ref="A1:V33"/>
  <sheetViews>
    <sheetView showGridLines="0" zoomScaleNormal="100" zoomScaleSheetLayoutView="100" workbookViewId="0">
      <selection activeCell="A2" sqref="A2:Q2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3">
        <f>IF('Item 4'!B4="","",'Item 4'!B4+1)</f>
        <v>5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/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/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/>
      <c r="C6" s="59" t="s">
        <v>12</v>
      </c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2" t="s">
        <v>26</v>
      </c>
      <c r="S8" s="33" t="s">
        <v>32</v>
      </c>
      <c r="T8" s="33" t="s">
        <v>33</v>
      </c>
      <c r="U8" s="33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/>
      <c r="H9" s="39"/>
      <c r="I9" s="40"/>
      <c r="J9" s="38"/>
      <c r="K9" s="41"/>
      <c r="L9" s="42" t="str">
        <f t="shared" ref="L9:L12" si="0">IF(I9="","",IF(AND(J9="",K9=""),I9,I9*K9+I9))</f>
        <v/>
      </c>
      <c r="M9" s="74">
        <f>IF(SUM(L9:L20=0),"",COUNT(L9:L20))</f>
        <v>0</v>
      </c>
      <c r="N9" s="42" t="str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/>
      </c>
      <c r="O9" s="72" t="str">
        <f>IF(OR($M$9&lt;2,L9=""),"",(ROUNDDOWN(L9/N9,2)))</f>
        <v/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/>
      </c>
      <c r="R9" s="9" t="str">
        <f t="shared" ref="R9:R20" si="1">IF(Q9="","",IF(OR(Q9="INEXEQUÍVEL",Q9="EXCESSIVAMENTE ELEVADO"),"",L9))</f>
        <v/>
      </c>
      <c r="S9" s="10">
        <f t="shared" ref="S9:S20" si="2">IF(OR(G9="Compras.gov.br - art. 5º, I",G9="Contratos.gov.br - art. 5º, I",G9="Painel de Preços - art. 5º, I",G9="SIASGNet - art. 5º, I",G9=""),0,1)</f>
        <v>0</v>
      </c>
      <c r="T9" s="10" t="str">
        <f t="shared" ref="T9:T20" si="3">IF(G9="","",IF(AND(S9=0,Q9="Válido"),0,""))</f>
        <v/>
      </c>
      <c r="U9" s="10" t="str">
        <f t="shared" ref="U9:U20" si="4">IF(G9="","",IF(AND(S9=1,Q9="Válido"),1,""))</f>
        <v/>
      </c>
      <c r="V9" s="15"/>
    </row>
    <row r="10" spans="1:22" s="1" customFormat="1" ht="30" customHeight="1" x14ac:dyDescent="0.25">
      <c r="A10" s="75"/>
      <c r="B10" s="75"/>
      <c r="C10" s="75"/>
      <c r="D10" s="75"/>
      <c r="E10" s="75"/>
      <c r="F10" s="75"/>
      <c r="G10" s="38"/>
      <c r="H10" s="39"/>
      <c r="I10" s="40"/>
      <c r="J10" s="38"/>
      <c r="K10" s="41"/>
      <c r="L10" s="42" t="str">
        <f t="shared" si="0"/>
        <v/>
      </c>
      <c r="M10" s="74"/>
      <c r="N10" s="42" t="str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/>
      </c>
      <c r="O10" s="72" t="str">
        <f t="shared" ref="O10:O20" si="5">IF(OR($M$9&lt;2,L10=""),"",(ROUNDDOWN(L10/N10,2)))</f>
        <v/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/>
      </c>
      <c r="R10" s="9" t="str">
        <f t="shared" si="1"/>
        <v/>
      </c>
      <c r="S10" s="10">
        <f t="shared" si="2"/>
        <v>0</v>
      </c>
      <c r="T10" s="10" t="str">
        <f t="shared" si="3"/>
        <v/>
      </c>
      <c r="U10" s="10" t="str">
        <f t="shared" si="4"/>
        <v/>
      </c>
      <c r="V10" s="15"/>
    </row>
    <row r="11" spans="1:22" s="1" customFormat="1" ht="30" customHeight="1" x14ac:dyDescent="0.25">
      <c r="A11" s="75"/>
      <c r="B11" s="75"/>
      <c r="C11" s="75"/>
      <c r="D11" s="75"/>
      <c r="E11" s="75"/>
      <c r="F11" s="75"/>
      <c r="G11" s="38"/>
      <c r="H11" s="39"/>
      <c r="I11" s="40"/>
      <c r="J11" s="38"/>
      <c r="K11" s="41"/>
      <c r="L11" s="42" t="str">
        <f t="shared" si="0"/>
        <v/>
      </c>
      <c r="M11" s="74"/>
      <c r="N11" s="42" t="str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/>
      </c>
      <c r="O11" s="72" t="str">
        <f t="shared" si="5"/>
        <v/>
      </c>
      <c r="P11" s="72"/>
      <c r="Q11" s="43" t="str">
        <f t="shared" si="6"/>
        <v/>
      </c>
      <c r="R11" s="9" t="str">
        <f t="shared" si="1"/>
        <v/>
      </c>
      <c r="S11" s="10">
        <f t="shared" si="2"/>
        <v>0</v>
      </c>
      <c r="T11" s="10" t="str">
        <f t="shared" si="3"/>
        <v/>
      </c>
      <c r="U11" s="10" t="str">
        <f t="shared" si="4"/>
        <v/>
      </c>
      <c r="V11" s="15"/>
    </row>
    <row r="12" spans="1:22" s="1" customFormat="1" ht="30" customHeight="1" x14ac:dyDescent="0.25">
      <c r="A12" s="75"/>
      <c r="B12" s="75"/>
      <c r="C12" s="75"/>
      <c r="D12" s="75"/>
      <c r="E12" s="75"/>
      <c r="F12" s="75"/>
      <c r="G12" s="38"/>
      <c r="H12" s="39"/>
      <c r="I12" s="40"/>
      <c r="J12" s="38"/>
      <c r="K12" s="41"/>
      <c r="L12" s="42" t="str">
        <f t="shared" si="0"/>
        <v/>
      </c>
      <c r="M12" s="74"/>
      <c r="N12" s="42" t="str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/>
      </c>
      <c r="O12" s="72" t="str">
        <f t="shared" si="5"/>
        <v/>
      </c>
      <c r="P12" s="72"/>
      <c r="Q12" s="43" t="str">
        <f t="shared" si="6"/>
        <v/>
      </c>
      <c r="R12" s="9" t="str">
        <f t="shared" si="1"/>
        <v/>
      </c>
      <c r="S12" s="10">
        <f t="shared" si="2"/>
        <v>0</v>
      </c>
      <c r="T12" s="10" t="str">
        <f t="shared" si="3"/>
        <v/>
      </c>
      <c r="U12" s="10" t="str">
        <f t="shared" si="4"/>
        <v/>
      </c>
      <c r="V12" s="15"/>
    </row>
    <row r="13" spans="1:22" s="1" customFormat="1" ht="30" customHeight="1" x14ac:dyDescent="0.25">
      <c r="A13" s="75"/>
      <c r="B13" s="75"/>
      <c r="C13" s="75"/>
      <c r="D13" s="75"/>
      <c r="E13" s="75"/>
      <c r="F13" s="75"/>
      <c r="G13" s="38"/>
      <c r="H13" s="39"/>
      <c r="I13" s="40"/>
      <c r="J13" s="38"/>
      <c r="K13" s="41"/>
      <c r="L13" s="42" t="str">
        <f>IF(I13="","",IF(AND(J13="",K13=""),I13,I13*K13+I13))</f>
        <v/>
      </c>
      <c r="M13" s="74"/>
      <c r="N13" s="42" t="str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/>
      </c>
      <c r="O13" s="72" t="str">
        <f t="shared" si="5"/>
        <v/>
      </c>
      <c r="P13" s="72"/>
      <c r="Q13" s="43" t="str">
        <f t="shared" si="6"/>
        <v/>
      </c>
      <c r="R13" s="9" t="str">
        <f t="shared" si="1"/>
        <v/>
      </c>
      <c r="S13" s="10">
        <f t="shared" si="2"/>
        <v>0</v>
      </c>
      <c r="T13" s="10" t="str">
        <f t="shared" si="3"/>
        <v/>
      </c>
      <c r="U13" s="10" t="str">
        <f t="shared" si="4"/>
        <v/>
      </c>
      <c r="V13" s="15"/>
    </row>
    <row r="14" spans="1:22" s="1" customFormat="1" ht="30" customHeight="1" x14ac:dyDescent="0.25">
      <c r="A14" s="75"/>
      <c r="B14" s="75"/>
      <c r="C14" s="75"/>
      <c r="D14" s="75"/>
      <c r="E14" s="75"/>
      <c r="F14" s="75"/>
      <c r="G14" s="38"/>
      <c r="H14" s="39"/>
      <c r="I14" s="40"/>
      <c r="J14" s="38"/>
      <c r="K14" s="41"/>
      <c r="L14" s="42" t="str">
        <f t="shared" ref="L14:L20" si="7">IF(I14="","",IF(AND(J14="",K14=""),I14,I14*K14+I14))</f>
        <v/>
      </c>
      <c r="M14" s="74"/>
      <c r="N14" s="42" t="str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/>
      </c>
      <c r="O14" s="72" t="str">
        <f t="shared" si="5"/>
        <v/>
      </c>
      <c r="P14" s="72"/>
      <c r="Q14" s="43" t="str">
        <f t="shared" si="6"/>
        <v/>
      </c>
      <c r="R14" s="9" t="str">
        <f t="shared" si="1"/>
        <v/>
      </c>
      <c r="S14" s="10">
        <f t="shared" si="2"/>
        <v>0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/>
      <c r="B15" s="75"/>
      <c r="C15" s="75"/>
      <c r="D15" s="75"/>
      <c r="E15" s="75"/>
      <c r="F15" s="75"/>
      <c r="G15" s="38"/>
      <c r="H15" s="39"/>
      <c r="I15" s="40"/>
      <c r="J15" s="38"/>
      <c r="K15" s="41"/>
      <c r="L15" s="42" t="str">
        <f t="shared" si="7"/>
        <v/>
      </c>
      <c r="M15" s="74"/>
      <c r="N15" s="42" t="str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/>
      </c>
      <c r="O15" s="72" t="str">
        <f t="shared" si="5"/>
        <v/>
      </c>
      <c r="P15" s="72"/>
      <c r="Q15" s="43" t="str">
        <f t="shared" si="6"/>
        <v/>
      </c>
      <c r="R15" s="9" t="str">
        <f t="shared" si="1"/>
        <v/>
      </c>
      <c r="S15" s="10">
        <f t="shared" si="2"/>
        <v>0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si="5"/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si="5"/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79" t="s">
        <v>7</v>
      </c>
      <c r="B21" s="79"/>
      <c r="C21" s="79"/>
      <c r="D21" s="79"/>
      <c r="E21" s="79"/>
      <c r="F21" s="79"/>
      <c r="G21" s="66"/>
      <c r="H21" s="66"/>
      <c r="I21" s="66"/>
      <c r="J21" s="66"/>
      <c r="K21" s="66"/>
      <c r="L21" s="66"/>
      <c r="M21" s="36"/>
      <c r="N21" s="79" t="s">
        <v>10</v>
      </c>
      <c r="O21" s="79"/>
      <c r="P21" s="79"/>
      <c r="Q21" s="44" t="str">
        <f>IF($R$21=0,"",$R$21)</f>
        <v/>
      </c>
      <c r="R21" s="35">
        <f>COUNT(R9:R20)</f>
        <v>0</v>
      </c>
      <c r="S21" s="14"/>
      <c r="T21" s="69">
        <f>SUM(T9:U20)</f>
        <v>0</v>
      </c>
      <c r="U21" s="70"/>
      <c r="V21" s="15"/>
    </row>
    <row r="22" spans="1:22" s="1" customFormat="1" ht="18.75" customHeight="1" x14ac:dyDescent="0.25">
      <c r="A22" s="76" t="s">
        <v>49</v>
      </c>
      <c r="B22" s="76"/>
      <c r="C22" s="76"/>
      <c r="D22" s="76"/>
      <c r="E22" s="76"/>
      <c r="F22" s="76"/>
      <c r="G22" s="66"/>
      <c r="H22" s="66"/>
      <c r="I22" s="66"/>
      <c r="J22" s="66"/>
      <c r="K22" s="66"/>
      <c r="L22" s="66"/>
      <c r="M22" s="15"/>
      <c r="N22" s="67"/>
      <c r="O22" s="67"/>
      <c r="P22" s="67"/>
      <c r="Q22" s="67"/>
      <c r="R22" s="15"/>
      <c r="S22" s="11"/>
      <c r="T22" s="11"/>
      <c r="U22" s="11"/>
      <c r="V22" s="15"/>
    </row>
    <row r="23" spans="1:22" s="1" customFormat="1" ht="18.75" customHeight="1" x14ac:dyDescent="0.25">
      <c r="A23" s="76"/>
      <c r="B23" s="76"/>
      <c r="C23" s="76"/>
      <c r="D23" s="76"/>
      <c r="E23" s="76"/>
      <c r="F23" s="76"/>
      <c r="G23" s="68" t="str">
        <f>IF(OR($L$9="",$R$21&gt;=3),"","Necessário justificar nos autos a determinação do preço estimado com base em menos de 3 (três) preços válidos (art. 6º, § 5º da IN SEGES/ME 65/2021)")</f>
        <v/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"/>
      <c r="S23" s="11"/>
      <c r="T23" s="11"/>
      <c r="U23" s="11"/>
      <c r="V23" s="15"/>
    </row>
    <row r="24" spans="1:22" s="1" customFormat="1" ht="18.75" customHeight="1" x14ac:dyDescent="0.25">
      <c r="A24" s="76"/>
      <c r="B24" s="76"/>
      <c r="C24" s="76"/>
      <c r="D24" s="76"/>
      <c r="E24" s="76"/>
      <c r="F24" s="76"/>
      <c r="G24" s="66"/>
      <c r="H24" s="66"/>
      <c r="I24" s="87"/>
      <c r="J24" s="87"/>
      <c r="K24" s="87"/>
      <c r="L24" s="87"/>
      <c r="M24" s="87"/>
      <c r="N24" s="87"/>
      <c r="O24" s="87"/>
      <c r="P24" s="87"/>
      <c r="Q24" s="87"/>
      <c r="R24" s="15"/>
      <c r="S24" s="11"/>
      <c r="T24" s="11"/>
      <c r="U24" s="11"/>
      <c r="V24" s="15"/>
    </row>
    <row r="25" spans="1:22" ht="18" customHeight="1" x14ac:dyDescent="0.2">
      <c r="A25" s="77" t="s">
        <v>44</v>
      </c>
      <c r="B25" s="77"/>
      <c r="C25" s="77"/>
      <c r="D25" s="77"/>
      <c r="E25" s="77"/>
      <c r="F25" s="45" t="str">
        <f>IF($R$21&lt;2,"",_xlfn.STDEV.S(R9:R20)/ROUND(AVERAGE(R9:R20),2))</f>
        <v/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77" t="s">
        <v>28</v>
      </c>
      <c r="B26" s="77"/>
      <c r="C26" s="77"/>
      <c r="D26" s="77"/>
      <c r="E26" s="77"/>
      <c r="F26" s="46" t="str">
        <f>IF($R$21=0,"",SMALL(R9:R20,1))</f>
        <v/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77" t="s">
        <v>29</v>
      </c>
      <c r="B27" s="77"/>
      <c r="C27" s="77"/>
      <c r="D27" s="77"/>
      <c r="E27" s="77"/>
      <c r="F27" s="46" t="str">
        <f>IF($F$25="","",ROUND(AVERAGE(R9:R20),2))</f>
        <v/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77" t="s">
        <v>30</v>
      </c>
      <c r="B28" s="77"/>
      <c r="C28" s="77"/>
      <c r="D28" s="77"/>
      <c r="E28" s="77"/>
      <c r="F28" s="46" t="str">
        <f>IF($F$25="","",ROUND(MEDIAN(R9:R20),2))</f>
        <v/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76" t="s">
        <v>25</v>
      </c>
      <c r="B29" s="76"/>
      <c r="C29" s="76"/>
      <c r="D29" s="76"/>
      <c r="E29" s="76"/>
      <c r="F29" s="7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78" t="s">
        <v>31</v>
      </c>
      <c r="B30" s="78"/>
      <c r="C30" s="78"/>
      <c r="D30" s="78"/>
      <c r="E30" s="78"/>
      <c r="F30" s="46" t="str">
        <f>IF($F$25&lt;=1%,$F$26,IF(OR($F$25&gt;25%,$T$21&lt;=0),$F$28,$F$27))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8RPh3mSlu1kb4vA2AboxV3Tvxm9qIt/4R3x6VOILCci6OjcEGdaoJsDj5NpKJptk1ZUW6RotXVv4WZlu68MgNg==" saltValue="FYRwCodGh8kSY1dcftBvHQ==" spinCount="100000" sheet="1" objects="1" scenarios="1"/>
  <mergeCells count="59">
    <mergeCell ref="A33:Q33"/>
    <mergeCell ref="I25:Q25"/>
    <mergeCell ref="A26:E26"/>
    <mergeCell ref="J26:O26"/>
    <mergeCell ref="A27:E27"/>
    <mergeCell ref="J27:O27"/>
    <mergeCell ref="A28:E28"/>
    <mergeCell ref="J28:O28"/>
    <mergeCell ref="A29:F29"/>
    <mergeCell ref="G29:Q30"/>
    <mergeCell ref="A30:E30"/>
    <mergeCell ref="A31:Q31"/>
    <mergeCell ref="A32:Q32"/>
    <mergeCell ref="T21:U21"/>
    <mergeCell ref="A22:F24"/>
    <mergeCell ref="N22:Q22"/>
    <mergeCell ref="G23:Q23"/>
    <mergeCell ref="G24:H28"/>
    <mergeCell ref="I24:Q24"/>
    <mergeCell ref="A25:E25"/>
    <mergeCell ref="A20:F20"/>
    <mergeCell ref="O20:P20"/>
    <mergeCell ref="A21:F21"/>
    <mergeCell ref="G21:L22"/>
    <mergeCell ref="N21:P21"/>
    <mergeCell ref="A17:F17"/>
    <mergeCell ref="O17:P17"/>
    <mergeCell ref="A18:F18"/>
    <mergeCell ref="O18:P18"/>
    <mergeCell ref="A19:F19"/>
    <mergeCell ref="O19:P19"/>
    <mergeCell ref="O13:P13"/>
    <mergeCell ref="A15:F15"/>
    <mergeCell ref="O15:P15"/>
    <mergeCell ref="A16:F16"/>
    <mergeCell ref="O16:P16"/>
    <mergeCell ref="A14:F14"/>
    <mergeCell ref="O14:P14"/>
    <mergeCell ref="E6:Q6"/>
    <mergeCell ref="A7:Q7"/>
    <mergeCell ref="A8:F8"/>
    <mergeCell ref="O8:P8"/>
    <mergeCell ref="A9:F9"/>
    <mergeCell ref="M9:M20"/>
    <mergeCell ref="O9:P9"/>
    <mergeCell ref="A10:F10"/>
    <mergeCell ref="O10:P10"/>
    <mergeCell ref="A11:F11"/>
    <mergeCell ref="O11:P11"/>
    <mergeCell ref="A12:F12"/>
    <mergeCell ref="O12:P12"/>
    <mergeCell ref="A13:F13"/>
    <mergeCell ref="A1:Q1"/>
    <mergeCell ref="A2:Q2"/>
    <mergeCell ref="A3:Q3"/>
    <mergeCell ref="C4:Q4"/>
    <mergeCell ref="B5:I5"/>
    <mergeCell ref="L5:O5"/>
    <mergeCell ref="P5:Q5"/>
  </mergeCells>
  <conditionalFormatting sqref="G23">
    <cfRule type="containsText" dxfId="1190" priority="48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189" priority="49" operator="equal">
      <formula>"INEXEQUÍVEL"</formula>
    </cfRule>
    <cfRule type="cellIs" dxfId="1188" priority="50" operator="equal">
      <formula>"EXCESSIVAMENTE ELEVADO"</formula>
    </cfRule>
    <cfRule type="cellIs" dxfId="1187" priority="51" operator="equal">
      <formula>"VÁLIDO"</formula>
    </cfRule>
  </conditionalFormatting>
  <conditionalFormatting sqref="Q21">
    <cfRule type="iconSet" priority="43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20" priority="1">
      <formula>$G9="Base nacional de NFe, V"</formula>
    </cfRule>
    <cfRule type="expression" dxfId="19" priority="2">
      <formula>$G9="Fornecedor - art. 5º, IV"</formula>
    </cfRule>
    <cfRule type="expression" dxfId="18" priority="3">
      <formula>$G9="Sítio eletrônico - art. 5º, III"</formula>
    </cfRule>
    <cfRule type="expression" dxfId="17" priority="4">
      <formula>$G9="Sistemas oficiais de governo - art. 5º, I"</formula>
    </cfRule>
    <cfRule type="expression" dxfId="16" priority="5">
      <formula>$G9="Contratações similares - art. 5º, II"</formula>
    </cfRule>
    <cfRule type="expression" dxfId="15" priority="6">
      <formula>$G9="Mídia especializada - art. 5º, III"</formula>
    </cfRule>
    <cfRule type="expression" dxfId="14" priority="7">
      <formula>$G9="Tabela de referência - art. 5º, III"</formula>
    </cfRule>
  </conditionalFormatting>
  <dataValidations count="2">
    <dataValidation type="list" allowBlank="1" showInputMessage="1" showErrorMessage="1" sqref="J9:J20" xr:uid="{111B39F1-0BEE-49E1-BDAA-EF9E4C66104C}">
      <formula1>"IGPM,IPCA,Outros,Não se aplica"</formula1>
    </dataValidation>
    <dataValidation type="list" allowBlank="1" showInputMessage="1" showErrorMessage="1" sqref="G9:G20" xr:uid="{EAA59EDF-3D0E-4D58-ADFA-1F71C6B7D087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F3DDB-08AD-4E68-988D-586B86B673F0}">
  <dimension ref="A1:V33"/>
  <sheetViews>
    <sheetView showGridLines="0" zoomScaleNormal="100" zoomScaleSheetLayoutView="100" workbookViewId="0">
      <selection activeCell="A2" sqref="A2:Q2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3">
        <f>IF('Item 5'!B4="","",'Item 5'!B4+1)</f>
        <v>6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/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/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/>
      <c r="C6" s="59" t="s">
        <v>12</v>
      </c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2" t="s">
        <v>26</v>
      </c>
      <c r="S8" s="33" t="s">
        <v>32</v>
      </c>
      <c r="T8" s="33" t="s">
        <v>33</v>
      </c>
      <c r="U8" s="33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/>
      <c r="H9" s="39"/>
      <c r="I9" s="40"/>
      <c r="J9" s="38"/>
      <c r="K9" s="41"/>
      <c r="L9" s="42" t="str">
        <f t="shared" ref="L9:L12" si="0">IF(I9="","",IF(AND(J9="",K9=""),I9,I9*K9+I9))</f>
        <v/>
      </c>
      <c r="M9" s="74">
        <f>IF(SUM(L9:L20=0),"",COUNT(L9:L20))</f>
        <v>0</v>
      </c>
      <c r="N9" s="42" t="str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/>
      </c>
      <c r="O9" s="72" t="str">
        <f>IF(OR($M$9&lt;2,L9=""),"",(ROUNDDOWN(L9/N9,2)))</f>
        <v/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/>
      </c>
      <c r="R9" s="9" t="str">
        <f t="shared" ref="R9:R20" si="1">IF(Q9="","",IF(OR(Q9="INEXEQUÍVEL",Q9="EXCESSIVAMENTE ELEVADO"),"",L9))</f>
        <v/>
      </c>
      <c r="S9" s="10">
        <f t="shared" ref="S9:S20" si="2">IF(OR(G9="Compras.gov.br - art. 5º, I",G9="Contratos.gov.br - art. 5º, I",G9="Painel de Preços - art. 5º, I",G9="SIASGNet - art. 5º, I",G9=""),0,1)</f>
        <v>0</v>
      </c>
      <c r="T9" s="10" t="str">
        <f t="shared" ref="T9:T20" si="3">IF(G9="","",IF(AND(S9=0,Q9="Válido"),0,""))</f>
        <v/>
      </c>
      <c r="U9" s="10" t="str">
        <f t="shared" ref="U9:U20" si="4">IF(G9="","",IF(AND(S9=1,Q9="Válido"),1,""))</f>
        <v/>
      </c>
      <c r="V9" s="15"/>
    </row>
    <row r="10" spans="1:22" s="1" customFormat="1" ht="30" customHeight="1" x14ac:dyDescent="0.25">
      <c r="A10" s="75"/>
      <c r="B10" s="75"/>
      <c r="C10" s="75"/>
      <c r="D10" s="75"/>
      <c r="E10" s="75"/>
      <c r="F10" s="75"/>
      <c r="G10" s="38"/>
      <c r="H10" s="39"/>
      <c r="I10" s="40"/>
      <c r="J10" s="38"/>
      <c r="K10" s="41"/>
      <c r="L10" s="42" t="str">
        <f t="shared" si="0"/>
        <v/>
      </c>
      <c r="M10" s="74"/>
      <c r="N10" s="42" t="str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/>
      </c>
      <c r="O10" s="72" t="str">
        <f t="shared" ref="O10:O20" si="5">IF(OR($M$9&lt;2,L10=""),"",(ROUNDDOWN(L10/N10,2)))</f>
        <v/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/>
      </c>
      <c r="R10" s="9" t="str">
        <f t="shared" si="1"/>
        <v/>
      </c>
      <c r="S10" s="10">
        <f t="shared" si="2"/>
        <v>0</v>
      </c>
      <c r="T10" s="10" t="str">
        <f t="shared" si="3"/>
        <v/>
      </c>
      <c r="U10" s="10" t="str">
        <f t="shared" si="4"/>
        <v/>
      </c>
      <c r="V10" s="15"/>
    </row>
    <row r="11" spans="1:22" s="1" customFormat="1" ht="30" customHeight="1" x14ac:dyDescent="0.25">
      <c r="A11" s="75"/>
      <c r="B11" s="75"/>
      <c r="C11" s="75"/>
      <c r="D11" s="75"/>
      <c r="E11" s="75"/>
      <c r="F11" s="75"/>
      <c r="G11" s="38"/>
      <c r="H11" s="39"/>
      <c r="I11" s="40"/>
      <c r="J11" s="38"/>
      <c r="K11" s="41"/>
      <c r="L11" s="42" t="str">
        <f t="shared" si="0"/>
        <v/>
      </c>
      <c r="M11" s="74"/>
      <c r="N11" s="42" t="str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/>
      </c>
      <c r="O11" s="72" t="str">
        <f t="shared" si="5"/>
        <v/>
      </c>
      <c r="P11" s="72"/>
      <c r="Q11" s="43" t="str">
        <f t="shared" si="6"/>
        <v/>
      </c>
      <c r="R11" s="9" t="str">
        <f t="shared" si="1"/>
        <v/>
      </c>
      <c r="S11" s="10">
        <f t="shared" si="2"/>
        <v>0</v>
      </c>
      <c r="T11" s="10" t="str">
        <f t="shared" si="3"/>
        <v/>
      </c>
      <c r="U11" s="10" t="str">
        <f t="shared" si="4"/>
        <v/>
      </c>
      <c r="V11" s="15"/>
    </row>
    <row r="12" spans="1:22" s="1" customFormat="1" ht="30" customHeight="1" x14ac:dyDescent="0.25">
      <c r="A12" s="75"/>
      <c r="B12" s="75"/>
      <c r="C12" s="75"/>
      <c r="D12" s="75"/>
      <c r="E12" s="75"/>
      <c r="F12" s="75"/>
      <c r="G12" s="38"/>
      <c r="H12" s="39"/>
      <c r="I12" s="40"/>
      <c r="J12" s="38"/>
      <c r="K12" s="41"/>
      <c r="L12" s="42" t="str">
        <f t="shared" si="0"/>
        <v/>
      </c>
      <c r="M12" s="74"/>
      <c r="N12" s="42" t="str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/>
      </c>
      <c r="O12" s="72" t="str">
        <f t="shared" si="5"/>
        <v/>
      </c>
      <c r="P12" s="72"/>
      <c r="Q12" s="43" t="str">
        <f t="shared" si="6"/>
        <v/>
      </c>
      <c r="R12" s="9" t="str">
        <f t="shared" si="1"/>
        <v/>
      </c>
      <c r="S12" s="10">
        <f t="shared" si="2"/>
        <v>0</v>
      </c>
      <c r="T12" s="10" t="str">
        <f t="shared" si="3"/>
        <v/>
      </c>
      <c r="U12" s="10" t="str">
        <f t="shared" si="4"/>
        <v/>
      </c>
      <c r="V12" s="15"/>
    </row>
    <row r="13" spans="1:22" s="1" customFormat="1" ht="30" customHeight="1" x14ac:dyDescent="0.25">
      <c r="A13" s="75"/>
      <c r="B13" s="75"/>
      <c r="C13" s="75"/>
      <c r="D13" s="75"/>
      <c r="E13" s="75"/>
      <c r="F13" s="75"/>
      <c r="G13" s="38"/>
      <c r="H13" s="39"/>
      <c r="I13" s="40"/>
      <c r="J13" s="38"/>
      <c r="K13" s="41"/>
      <c r="L13" s="42" t="str">
        <f>IF(I13="","",IF(AND(J13="",K13=""),I13,I13*K13+I13))</f>
        <v/>
      </c>
      <c r="M13" s="74"/>
      <c r="N13" s="42" t="str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/>
      </c>
      <c r="O13" s="72" t="str">
        <f t="shared" si="5"/>
        <v/>
      </c>
      <c r="P13" s="72"/>
      <c r="Q13" s="43" t="str">
        <f t="shared" si="6"/>
        <v/>
      </c>
      <c r="R13" s="9" t="str">
        <f t="shared" si="1"/>
        <v/>
      </c>
      <c r="S13" s="10">
        <f t="shared" si="2"/>
        <v>0</v>
      </c>
      <c r="T13" s="10" t="str">
        <f t="shared" si="3"/>
        <v/>
      </c>
      <c r="U13" s="10" t="str">
        <f t="shared" si="4"/>
        <v/>
      </c>
      <c r="V13" s="15"/>
    </row>
    <row r="14" spans="1:22" s="1" customFormat="1" ht="30" customHeight="1" x14ac:dyDescent="0.25">
      <c r="A14" s="75"/>
      <c r="B14" s="75"/>
      <c r="C14" s="75"/>
      <c r="D14" s="75"/>
      <c r="E14" s="75"/>
      <c r="F14" s="75"/>
      <c r="G14" s="38"/>
      <c r="H14" s="39"/>
      <c r="I14" s="40"/>
      <c r="J14" s="38"/>
      <c r="K14" s="41"/>
      <c r="L14" s="42" t="str">
        <f t="shared" ref="L14:L20" si="7">IF(I14="","",IF(AND(J14="",K14=""),I14,I14*K14+I14))</f>
        <v/>
      </c>
      <c r="M14" s="74"/>
      <c r="N14" s="42" t="str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/>
      </c>
      <c r="O14" s="72" t="str">
        <f t="shared" si="5"/>
        <v/>
      </c>
      <c r="P14" s="72"/>
      <c r="Q14" s="43" t="str">
        <f t="shared" si="6"/>
        <v/>
      </c>
      <c r="R14" s="9" t="str">
        <f t="shared" si="1"/>
        <v/>
      </c>
      <c r="S14" s="10">
        <f t="shared" si="2"/>
        <v>0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/>
      <c r="B15" s="75"/>
      <c r="C15" s="75"/>
      <c r="D15" s="75"/>
      <c r="E15" s="75"/>
      <c r="F15" s="75"/>
      <c r="G15" s="38"/>
      <c r="H15" s="39"/>
      <c r="I15" s="40"/>
      <c r="J15" s="38"/>
      <c r="K15" s="41"/>
      <c r="L15" s="42" t="str">
        <f t="shared" si="7"/>
        <v/>
      </c>
      <c r="M15" s="74"/>
      <c r="N15" s="42" t="str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/>
      </c>
      <c r="O15" s="72" t="str">
        <f t="shared" si="5"/>
        <v/>
      </c>
      <c r="P15" s="72"/>
      <c r="Q15" s="43" t="str">
        <f t="shared" si="6"/>
        <v/>
      </c>
      <c r="R15" s="9" t="str">
        <f t="shared" si="1"/>
        <v/>
      </c>
      <c r="S15" s="10">
        <f t="shared" si="2"/>
        <v>0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si="5"/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si="5"/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79" t="s">
        <v>7</v>
      </c>
      <c r="B21" s="79"/>
      <c r="C21" s="79"/>
      <c r="D21" s="79"/>
      <c r="E21" s="79"/>
      <c r="F21" s="79"/>
      <c r="G21" s="66"/>
      <c r="H21" s="66"/>
      <c r="I21" s="66"/>
      <c r="J21" s="66"/>
      <c r="K21" s="66"/>
      <c r="L21" s="66"/>
      <c r="M21" s="36"/>
      <c r="N21" s="79" t="s">
        <v>10</v>
      </c>
      <c r="O21" s="79"/>
      <c r="P21" s="79"/>
      <c r="Q21" s="44" t="str">
        <f>IF($R$21=0,"",$R$21)</f>
        <v/>
      </c>
      <c r="R21" s="35">
        <f>COUNT(R9:R20)</f>
        <v>0</v>
      </c>
      <c r="S21" s="14"/>
      <c r="T21" s="69">
        <f>SUM(T9:U20)</f>
        <v>0</v>
      </c>
      <c r="U21" s="70"/>
      <c r="V21" s="15"/>
    </row>
    <row r="22" spans="1:22" s="1" customFormat="1" ht="18.75" customHeight="1" x14ac:dyDescent="0.25">
      <c r="A22" s="76" t="s">
        <v>49</v>
      </c>
      <c r="B22" s="76"/>
      <c r="C22" s="76"/>
      <c r="D22" s="76"/>
      <c r="E22" s="76"/>
      <c r="F22" s="76"/>
      <c r="G22" s="66"/>
      <c r="H22" s="66"/>
      <c r="I22" s="66"/>
      <c r="J22" s="66"/>
      <c r="K22" s="66"/>
      <c r="L22" s="66"/>
      <c r="M22" s="15"/>
      <c r="N22" s="67"/>
      <c r="O22" s="67"/>
      <c r="P22" s="67"/>
      <c r="Q22" s="67"/>
      <c r="R22" s="15"/>
      <c r="S22" s="11"/>
      <c r="T22" s="11"/>
      <c r="U22" s="11"/>
      <c r="V22" s="15"/>
    </row>
    <row r="23" spans="1:22" s="1" customFormat="1" ht="18.75" customHeight="1" x14ac:dyDescent="0.25">
      <c r="A23" s="76"/>
      <c r="B23" s="76"/>
      <c r="C23" s="76"/>
      <c r="D23" s="76"/>
      <c r="E23" s="76"/>
      <c r="F23" s="76"/>
      <c r="G23" s="68" t="str">
        <f>IF(OR($L$9="",$R$21&gt;=3),"","Necessário justificar nos autos a determinação do preço estimado com base em menos de 3 (três) preços válidos (art. 6º, § 5º da IN SEGES/ME 65/2021)")</f>
        <v/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"/>
      <c r="S23" s="11"/>
      <c r="T23" s="11"/>
      <c r="U23" s="11"/>
      <c r="V23" s="15"/>
    </row>
    <row r="24" spans="1:22" s="1" customFormat="1" ht="18.75" customHeight="1" x14ac:dyDescent="0.25">
      <c r="A24" s="76"/>
      <c r="B24" s="76"/>
      <c r="C24" s="76"/>
      <c r="D24" s="76"/>
      <c r="E24" s="76"/>
      <c r="F24" s="76"/>
      <c r="G24" s="66"/>
      <c r="H24" s="66"/>
      <c r="I24" s="87"/>
      <c r="J24" s="87"/>
      <c r="K24" s="87"/>
      <c r="L24" s="87"/>
      <c r="M24" s="87"/>
      <c r="N24" s="87"/>
      <c r="O24" s="87"/>
      <c r="P24" s="87"/>
      <c r="Q24" s="87"/>
      <c r="R24" s="15"/>
      <c r="S24" s="11"/>
      <c r="T24" s="11"/>
      <c r="U24" s="11"/>
      <c r="V24" s="15"/>
    </row>
    <row r="25" spans="1:22" ht="18" customHeight="1" x14ac:dyDescent="0.2">
      <c r="A25" s="77" t="s">
        <v>44</v>
      </c>
      <c r="B25" s="77"/>
      <c r="C25" s="77"/>
      <c r="D25" s="77"/>
      <c r="E25" s="77"/>
      <c r="F25" s="45" t="str">
        <f>IF($R$21&lt;2,"",_xlfn.STDEV.S(R9:R20)/ROUND(AVERAGE(R9:R20),2))</f>
        <v/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77" t="s">
        <v>28</v>
      </c>
      <c r="B26" s="77"/>
      <c r="C26" s="77"/>
      <c r="D26" s="77"/>
      <c r="E26" s="77"/>
      <c r="F26" s="46" t="str">
        <f>IF($R$21=0,"",SMALL(R9:R20,1))</f>
        <v/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77" t="s">
        <v>29</v>
      </c>
      <c r="B27" s="77"/>
      <c r="C27" s="77"/>
      <c r="D27" s="77"/>
      <c r="E27" s="77"/>
      <c r="F27" s="46" t="str">
        <f>IF($F$25="","",ROUND(AVERAGE(R9:R20),2))</f>
        <v/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77" t="s">
        <v>30</v>
      </c>
      <c r="B28" s="77"/>
      <c r="C28" s="77"/>
      <c r="D28" s="77"/>
      <c r="E28" s="77"/>
      <c r="F28" s="46" t="str">
        <f>IF($F$25="","",ROUND(MEDIAN(R9:R20),2))</f>
        <v/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76" t="s">
        <v>25</v>
      </c>
      <c r="B29" s="76"/>
      <c r="C29" s="76"/>
      <c r="D29" s="76"/>
      <c r="E29" s="76"/>
      <c r="F29" s="7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78" t="s">
        <v>31</v>
      </c>
      <c r="B30" s="78"/>
      <c r="C30" s="78"/>
      <c r="D30" s="78"/>
      <c r="E30" s="78"/>
      <c r="F30" s="46" t="str">
        <f>IF($F$25&lt;=1%,$F$26,IF(OR($F$25&gt;25%,$T$21&lt;=0),$F$28,$F$27))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lq/ZXDQ/VYX8vmvZGmp1Hvo7ogu2QtztNKREvBIK4Jmc9pDAxFrl3IsPZC6gis2XIwukjknFHHsLett/LXabeQ==" saltValue="fTkk81aIpeHX5F6gpD0S0g==" spinCount="100000" sheet="1" objects="1" scenarios="1"/>
  <mergeCells count="59">
    <mergeCell ref="A33:Q33"/>
    <mergeCell ref="I25:Q25"/>
    <mergeCell ref="A26:E26"/>
    <mergeCell ref="J26:O26"/>
    <mergeCell ref="A27:E27"/>
    <mergeCell ref="J27:O27"/>
    <mergeCell ref="A28:E28"/>
    <mergeCell ref="J28:O28"/>
    <mergeCell ref="A29:F29"/>
    <mergeCell ref="G29:Q30"/>
    <mergeCell ref="A30:E30"/>
    <mergeCell ref="A31:Q31"/>
    <mergeCell ref="A32:Q32"/>
    <mergeCell ref="T21:U21"/>
    <mergeCell ref="A22:F24"/>
    <mergeCell ref="N22:Q22"/>
    <mergeCell ref="G23:Q23"/>
    <mergeCell ref="G24:H28"/>
    <mergeCell ref="I24:Q24"/>
    <mergeCell ref="A25:E25"/>
    <mergeCell ref="A20:F20"/>
    <mergeCell ref="O20:P20"/>
    <mergeCell ref="A21:F21"/>
    <mergeCell ref="G21:L22"/>
    <mergeCell ref="N21:P21"/>
    <mergeCell ref="A17:F17"/>
    <mergeCell ref="O17:P17"/>
    <mergeCell ref="A18:F18"/>
    <mergeCell ref="O18:P18"/>
    <mergeCell ref="A19:F19"/>
    <mergeCell ref="O19:P19"/>
    <mergeCell ref="O13:P13"/>
    <mergeCell ref="A15:F15"/>
    <mergeCell ref="O15:P15"/>
    <mergeCell ref="A16:F16"/>
    <mergeCell ref="O16:P16"/>
    <mergeCell ref="A14:F14"/>
    <mergeCell ref="O14:P14"/>
    <mergeCell ref="E6:Q6"/>
    <mergeCell ref="A7:Q7"/>
    <mergeCell ref="A8:F8"/>
    <mergeCell ref="O8:P8"/>
    <mergeCell ref="A9:F9"/>
    <mergeCell ref="M9:M20"/>
    <mergeCell ref="O9:P9"/>
    <mergeCell ref="A10:F10"/>
    <mergeCell ref="O10:P10"/>
    <mergeCell ref="A11:F11"/>
    <mergeCell ref="O11:P11"/>
    <mergeCell ref="A12:F12"/>
    <mergeCell ref="O12:P12"/>
    <mergeCell ref="A13:F13"/>
    <mergeCell ref="A1:Q1"/>
    <mergeCell ref="A2:Q2"/>
    <mergeCell ref="A3:Q3"/>
    <mergeCell ref="C4:Q4"/>
    <mergeCell ref="B5:I5"/>
    <mergeCell ref="L5:O5"/>
    <mergeCell ref="P5:Q5"/>
  </mergeCells>
  <conditionalFormatting sqref="G23">
    <cfRule type="containsText" dxfId="1182" priority="48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181" priority="49" operator="equal">
      <formula>"INEXEQUÍVEL"</formula>
    </cfRule>
    <cfRule type="cellIs" dxfId="1180" priority="50" operator="equal">
      <formula>"EXCESSIVAMENTE ELEVADO"</formula>
    </cfRule>
    <cfRule type="cellIs" dxfId="1179" priority="51" operator="equal">
      <formula>"VÁLIDO"</formula>
    </cfRule>
  </conditionalFormatting>
  <conditionalFormatting sqref="Q21">
    <cfRule type="iconSet" priority="43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27" priority="1">
      <formula>$G9="Base nacional de NFe, V"</formula>
    </cfRule>
    <cfRule type="expression" dxfId="26" priority="2">
      <formula>$G9="Fornecedor - art. 5º, IV"</formula>
    </cfRule>
    <cfRule type="expression" dxfId="25" priority="3">
      <formula>$G9="Sítio eletrônico - art. 5º, III"</formula>
    </cfRule>
    <cfRule type="expression" dxfId="24" priority="4">
      <formula>$G9="Sistemas oficiais de governo - art. 5º, I"</formula>
    </cfRule>
    <cfRule type="expression" dxfId="23" priority="5">
      <formula>$G9="Contratações similares - art. 5º, II"</formula>
    </cfRule>
    <cfRule type="expression" dxfId="22" priority="6">
      <formula>$G9="Mídia especializada - art. 5º, III"</formula>
    </cfRule>
    <cfRule type="expression" dxfId="21" priority="7">
      <formula>$G9="Tabela de referência - art. 5º, III"</formula>
    </cfRule>
  </conditionalFormatting>
  <dataValidations count="2">
    <dataValidation type="list" allowBlank="1" showInputMessage="1" showErrorMessage="1" sqref="J9:J20" xr:uid="{6F5BCEFC-759D-4F41-88B2-BE737D4D0D42}">
      <formula1>"IGPM,IPCA,Outros,Não se aplica"</formula1>
    </dataValidation>
    <dataValidation type="list" allowBlank="1" showInputMessage="1" showErrorMessage="1" sqref="G9:G20" xr:uid="{2B32ADC7-F55E-4549-A322-136FFA3C1F82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3ED89-204E-49C0-9404-E520EC7C0145}">
  <dimension ref="A1:V33"/>
  <sheetViews>
    <sheetView showGridLines="0" zoomScaleNormal="100" zoomScaleSheetLayoutView="100" workbookViewId="0">
      <selection activeCell="A2" sqref="A2:Q2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3">
        <f>IF('Item 6'!B4="","",'Item 6'!B4+1)</f>
        <v>7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/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/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/>
      <c r="C6" s="59" t="s">
        <v>12</v>
      </c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2" t="s">
        <v>26</v>
      </c>
      <c r="S8" s="33" t="s">
        <v>32</v>
      </c>
      <c r="T8" s="33" t="s">
        <v>33</v>
      </c>
      <c r="U8" s="33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/>
      <c r="H9" s="39"/>
      <c r="I9" s="40"/>
      <c r="J9" s="38"/>
      <c r="K9" s="41"/>
      <c r="L9" s="42" t="str">
        <f t="shared" ref="L9:L12" si="0">IF(I9="","",IF(AND(J9="",K9=""),I9,I9*K9+I9))</f>
        <v/>
      </c>
      <c r="M9" s="74">
        <f>IF(SUM(L9:L20=0),"",COUNT(L9:L20))</f>
        <v>0</v>
      </c>
      <c r="N9" s="42" t="str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/>
      </c>
      <c r="O9" s="72" t="str">
        <f>IF(OR($M$9&lt;2,L9=""),"",(ROUNDDOWN(L9/N9,2)))</f>
        <v/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/>
      </c>
      <c r="R9" s="9" t="str">
        <f t="shared" ref="R9:R20" si="1">IF(Q9="","",IF(OR(Q9="INEXEQUÍVEL",Q9="EXCESSIVAMENTE ELEVADO"),"",L9))</f>
        <v/>
      </c>
      <c r="S9" s="10">
        <f t="shared" ref="S9:S20" si="2">IF(OR(G9="Compras.gov.br - art. 5º, I",G9="Contratos.gov.br - art. 5º, I",G9="Painel de Preços - art. 5º, I",G9="SIASGNet - art. 5º, I",G9=""),0,1)</f>
        <v>0</v>
      </c>
      <c r="T9" s="10" t="str">
        <f t="shared" ref="T9:T20" si="3">IF(G9="","",IF(AND(S9=0,Q9="Válido"),0,""))</f>
        <v/>
      </c>
      <c r="U9" s="10" t="str">
        <f t="shared" ref="U9:U20" si="4">IF(G9="","",IF(AND(S9=1,Q9="Válido"),1,""))</f>
        <v/>
      </c>
      <c r="V9" s="15"/>
    </row>
    <row r="10" spans="1:22" s="1" customFormat="1" ht="30" customHeight="1" x14ac:dyDescent="0.25">
      <c r="A10" s="75"/>
      <c r="B10" s="75"/>
      <c r="C10" s="75"/>
      <c r="D10" s="75"/>
      <c r="E10" s="75"/>
      <c r="F10" s="75"/>
      <c r="G10" s="38"/>
      <c r="H10" s="39"/>
      <c r="I10" s="40"/>
      <c r="J10" s="38"/>
      <c r="K10" s="41"/>
      <c r="L10" s="42" t="str">
        <f t="shared" si="0"/>
        <v/>
      </c>
      <c r="M10" s="74"/>
      <c r="N10" s="42" t="str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/>
      </c>
      <c r="O10" s="72" t="str">
        <f t="shared" ref="O10:O20" si="5">IF(OR($M$9&lt;2,L10=""),"",(ROUNDDOWN(L10/N10,2)))</f>
        <v/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/>
      </c>
      <c r="R10" s="9" t="str">
        <f t="shared" si="1"/>
        <v/>
      </c>
      <c r="S10" s="10">
        <f t="shared" si="2"/>
        <v>0</v>
      </c>
      <c r="T10" s="10" t="str">
        <f t="shared" si="3"/>
        <v/>
      </c>
      <c r="U10" s="10" t="str">
        <f t="shared" si="4"/>
        <v/>
      </c>
      <c r="V10" s="15"/>
    </row>
    <row r="11" spans="1:22" s="1" customFormat="1" ht="30" customHeight="1" x14ac:dyDescent="0.25">
      <c r="A11" s="75"/>
      <c r="B11" s="75"/>
      <c r="C11" s="75"/>
      <c r="D11" s="75"/>
      <c r="E11" s="75"/>
      <c r="F11" s="75"/>
      <c r="G11" s="38"/>
      <c r="H11" s="39"/>
      <c r="I11" s="40"/>
      <c r="J11" s="38"/>
      <c r="K11" s="41"/>
      <c r="L11" s="42" t="str">
        <f t="shared" si="0"/>
        <v/>
      </c>
      <c r="M11" s="74"/>
      <c r="N11" s="42" t="str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/>
      </c>
      <c r="O11" s="72" t="str">
        <f t="shared" si="5"/>
        <v/>
      </c>
      <c r="P11" s="72"/>
      <c r="Q11" s="43" t="str">
        <f t="shared" si="6"/>
        <v/>
      </c>
      <c r="R11" s="9" t="str">
        <f t="shared" si="1"/>
        <v/>
      </c>
      <c r="S11" s="10">
        <f t="shared" si="2"/>
        <v>0</v>
      </c>
      <c r="T11" s="10" t="str">
        <f t="shared" si="3"/>
        <v/>
      </c>
      <c r="U11" s="10" t="str">
        <f t="shared" si="4"/>
        <v/>
      </c>
      <c r="V11" s="15"/>
    </row>
    <row r="12" spans="1:22" s="1" customFormat="1" ht="30" customHeight="1" x14ac:dyDescent="0.25">
      <c r="A12" s="75"/>
      <c r="B12" s="75"/>
      <c r="C12" s="75"/>
      <c r="D12" s="75"/>
      <c r="E12" s="75"/>
      <c r="F12" s="75"/>
      <c r="G12" s="38"/>
      <c r="H12" s="39"/>
      <c r="I12" s="40"/>
      <c r="J12" s="38"/>
      <c r="K12" s="41"/>
      <c r="L12" s="42" t="str">
        <f t="shared" si="0"/>
        <v/>
      </c>
      <c r="M12" s="74"/>
      <c r="N12" s="42" t="str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/>
      </c>
      <c r="O12" s="72" t="str">
        <f t="shared" si="5"/>
        <v/>
      </c>
      <c r="P12" s="72"/>
      <c r="Q12" s="43" t="str">
        <f t="shared" si="6"/>
        <v/>
      </c>
      <c r="R12" s="9" t="str">
        <f t="shared" si="1"/>
        <v/>
      </c>
      <c r="S12" s="10">
        <f t="shared" si="2"/>
        <v>0</v>
      </c>
      <c r="T12" s="10" t="str">
        <f t="shared" si="3"/>
        <v/>
      </c>
      <c r="U12" s="10" t="str">
        <f t="shared" si="4"/>
        <v/>
      </c>
      <c r="V12" s="15"/>
    </row>
    <row r="13" spans="1:22" s="1" customFormat="1" ht="30" customHeight="1" x14ac:dyDescent="0.25">
      <c r="A13" s="75"/>
      <c r="B13" s="75"/>
      <c r="C13" s="75"/>
      <c r="D13" s="75"/>
      <c r="E13" s="75"/>
      <c r="F13" s="75"/>
      <c r="G13" s="38"/>
      <c r="H13" s="39"/>
      <c r="I13" s="40"/>
      <c r="J13" s="38"/>
      <c r="K13" s="41"/>
      <c r="L13" s="42" t="str">
        <f>IF(I13="","",IF(AND(J13="",K13=""),I13,I13*K13+I13))</f>
        <v/>
      </c>
      <c r="M13" s="74"/>
      <c r="N13" s="42" t="str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/>
      </c>
      <c r="O13" s="72" t="str">
        <f t="shared" si="5"/>
        <v/>
      </c>
      <c r="P13" s="72"/>
      <c r="Q13" s="43" t="str">
        <f t="shared" si="6"/>
        <v/>
      </c>
      <c r="R13" s="9" t="str">
        <f t="shared" si="1"/>
        <v/>
      </c>
      <c r="S13" s="10">
        <f t="shared" si="2"/>
        <v>0</v>
      </c>
      <c r="T13" s="10" t="str">
        <f t="shared" si="3"/>
        <v/>
      </c>
      <c r="U13" s="10" t="str">
        <f t="shared" si="4"/>
        <v/>
      </c>
      <c r="V13" s="15"/>
    </row>
    <row r="14" spans="1:22" s="1" customFormat="1" ht="30" customHeight="1" x14ac:dyDescent="0.25">
      <c r="A14" s="75"/>
      <c r="B14" s="75"/>
      <c r="C14" s="75"/>
      <c r="D14" s="75"/>
      <c r="E14" s="75"/>
      <c r="F14" s="75"/>
      <c r="G14" s="38"/>
      <c r="H14" s="39"/>
      <c r="I14" s="40"/>
      <c r="J14" s="38"/>
      <c r="K14" s="41"/>
      <c r="L14" s="42" t="str">
        <f t="shared" ref="L14:L20" si="7">IF(I14="","",IF(AND(J14="",K14=""),I14,I14*K14+I14))</f>
        <v/>
      </c>
      <c r="M14" s="74"/>
      <c r="N14" s="42" t="str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/>
      </c>
      <c r="O14" s="72" t="str">
        <f t="shared" si="5"/>
        <v/>
      </c>
      <c r="P14" s="72"/>
      <c r="Q14" s="43" t="str">
        <f t="shared" si="6"/>
        <v/>
      </c>
      <c r="R14" s="9" t="str">
        <f t="shared" si="1"/>
        <v/>
      </c>
      <c r="S14" s="10">
        <f t="shared" si="2"/>
        <v>0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/>
      <c r="B15" s="75"/>
      <c r="C15" s="75"/>
      <c r="D15" s="75"/>
      <c r="E15" s="75"/>
      <c r="F15" s="75"/>
      <c r="G15" s="38"/>
      <c r="H15" s="39"/>
      <c r="I15" s="40"/>
      <c r="J15" s="38"/>
      <c r="K15" s="41"/>
      <c r="L15" s="42" t="str">
        <f t="shared" si="7"/>
        <v/>
      </c>
      <c r="M15" s="74"/>
      <c r="N15" s="42" t="str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/>
      </c>
      <c r="O15" s="72" t="str">
        <f t="shared" si="5"/>
        <v/>
      </c>
      <c r="P15" s="72"/>
      <c r="Q15" s="43" t="str">
        <f t="shared" si="6"/>
        <v/>
      </c>
      <c r="R15" s="9" t="str">
        <f t="shared" si="1"/>
        <v/>
      </c>
      <c r="S15" s="10">
        <f t="shared" si="2"/>
        <v>0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si="5"/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si="5"/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79" t="s">
        <v>7</v>
      </c>
      <c r="B21" s="79"/>
      <c r="C21" s="79"/>
      <c r="D21" s="79"/>
      <c r="E21" s="79"/>
      <c r="F21" s="79"/>
      <c r="G21" s="66"/>
      <c r="H21" s="66"/>
      <c r="I21" s="66"/>
      <c r="J21" s="66"/>
      <c r="K21" s="66"/>
      <c r="L21" s="66"/>
      <c r="M21" s="36"/>
      <c r="N21" s="79" t="s">
        <v>10</v>
      </c>
      <c r="O21" s="79"/>
      <c r="P21" s="79"/>
      <c r="Q21" s="44" t="str">
        <f>IF($R$21=0,"",$R$21)</f>
        <v/>
      </c>
      <c r="R21" s="35">
        <f>COUNT(R9:R20)</f>
        <v>0</v>
      </c>
      <c r="S21" s="14"/>
      <c r="T21" s="69">
        <f>SUM(T9:U20)</f>
        <v>0</v>
      </c>
      <c r="U21" s="70"/>
      <c r="V21" s="15"/>
    </row>
    <row r="22" spans="1:22" s="1" customFormat="1" ht="18.75" customHeight="1" x14ac:dyDescent="0.25">
      <c r="A22" s="76" t="s">
        <v>49</v>
      </c>
      <c r="B22" s="76"/>
      <c r="C22" s="76"/>
      <c r="D22" s="76"/>
      <c r="E22" s="76"/>
      <c r="F22" s="76"/>
      <c r="G22" s="66"/>
      <c r="H22" s="66"/>
      <c r="I22" s="66"/>
      <c r="J22" s="66"/>
      <c r="K22" s="66"/>
      <c r="L22" s="66"/>
      <c r="M22" s="15"/>
      <c r="N22" s="67"/>
      <c r="O22" s="67"/>
      <c r="P22" s="67"/>
      <c r="Q22" s="67"/>
      <c r="R22" s="15"/>
      <c r="S22" s="11"/>
      <c r="T22" s="11"/>
      <c r="U22" s="11"/>
      <c r="V22" s="15"/>
    </row>
    <row r="23" spans="1:22" s="1" customFormat="1" ht="18.75" customHeight="1" x14ac:dyDescent="0.25">
      <c r="A23" s="76"/>
      <c r="B23" s="76"/>
      <c r="C23" s="76"/>
      <c r="D23" s="76"/>
      <c r="E23" s="76"/>
      <c r="F23" s="76"/>
      <c r="G23" s="68" t="str">
        <f>IF(OR($L$9="",$R$21&gt;=3),"","Necessário justificar nos autos a determinação do preço estimado com base em menos de 3 (três) preços válidos (art. 6º, § 5º da IN SEGES/ME 65/2021)")</f>
        <v/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"/>
      <c r="S23" s="11"/>
      <c r="T23" s="11"/>
      <c r="U23" s="11"/>
      <c r="V23" s="15"/>
    </row>
    <row r="24" spans="1:22" s="1" customFormat="1" ht="18.75" customHeight="1" x14ac:dyDescent="0.25">
      <c r="A24" s="76"/>
      <c r="B24" s="76"/>
      <c r="C24" s="76"/>
      <c r="D24" s="76"/>
      <c r="E24" s="76"/>
      <c r="F24" s="76"/>
      <c r="G24" s="66"/>
      <c r="H24" s="66"/>
      <c r="I24" s="87"/>
      <c r="J24" s="87"/>
      <c r="K24" s="87"/>
      <c r="L24" s="87"/>
      <c r="M24" s="87"/>
      <c r="N24" s="87"/>
      <c r="O24" s="87"/>
      <c r="P24" s="87"/>
      <c r="Q24" s="87"/>
      <c r="R24" s="15"/>
      <c r="S24" s="11"/>
      <c r="T24" s="11"/>
      <c r="U24" s="11"/>
      <c r="V24" s="15"/>
    </row>
    <row r="25" spans="1:22" ht="18" customHeight="1" x14ac:dyDescent="0.2">
      <c r="A25" s="77" t="s">
        <v>44</v>
      </c>
      <c r="B25" s="77"/>
      <c r="C25" s="77"/>
      <c r="D25" s="77"/>
      <c r="E25" s="77"/>
      <c r="F25" s="45" t="str">
        <f>IF($R$21&lt;2,"",_xlfn.STDEV.S(R9:R20)/ROUND(AVERAGE(R9:R20),2))</f>
        <v/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77" t="s">
        <v>28</v>
      </c>
      <c r="B26" s="77"/>
      <c r="C26" s="77"/>
      <c r="D26" s="77"/>
      <c r="E26" s="77"/>
      <c r="F26" s="46" t="str">
        <f>IF($R$21=0,"",SMALL(R9:R20,1))</f>
        <v/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77" t="s">
        <v>29</v>
      </c>
      <c r="B27" s="77"/>
      <c r="C27" s="77"/>
      <c r="D27" s="77"/>
      <c r="E27" s="77"/>
      <c r="F27" s="46" t="str">
        <f>IF($F$25="","",ROUND(AVERAGE(R9:R20),2))</f>
        <v/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77" t="s">
        <v>30</v>
      </c>
      <c r="B28" s="77"/>
      <c r="C28" s="77"/>
      <c r="D28" s="77"/>
      <c r="E28" s="77"/>
      <c r="F28" s="46" t="str">
        <f>IF($F$25="","",ROUND(MEDIAN(R9:R20),2))</f>
        <v/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76" t="s">
        <v>25</v>
      </c>
      <c r="B29" s="76"/>
      <c r="C29" s="76"/>
      <c r="D29" s="76"/>
      <c r="E29" s="76"/>
      <c r="F29" s="7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78" t="s">
        <v>31</v>
      </c>
      <c r="B30" s="78"/>
      <c r="C30" s="78"/>
      <c r="D30" s="78"/>
      <c r="E30" s="78"/>
      <c r="F30" s="46" t="str">
        <f>IF($F$25&lt;=1%,$F$26,IF(OR($F$25&gt;25%,$T$21&lt;=0),$F$28,$F$27))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oDzKcFAH38+XizO8rTPwWy5Q8c+3eQbf6+AQqRqhvEFVG4q/GU33AgT/CZTxZfFuFPeRnGi4TsHPncYz6ychoA==" saltValue="SCUOiGAbZPMU5DS36+igOg==" spinCount="100000" sheet="1" objects="1" scenarios="1"/>
  <mergeCells count="59">
    <mergeCell ref="A33:Q33"/>
    <mergeCell ref="I25:Q25"/>
    <mergeCell ref="A26:E26"/>
    <mergeCell ref="J26:O26"/>
    <mergeCell ref="A27:E27"/>
    <mergeCell ref="J27:O27"/>
    <mergeCell ref="A28:E28"/>
    <mergeCell ref="J28:O28"/>
    <mergeCell ref="A29:F29"/>
    <mergeCell ref="G29:Q30"/>
    <mergeCell ref="A30:E30"/>
    <mergeCell ref="A31:Q31"/>
    <mergeCell ref="A32:Q32"/>
    <mergeCell ref="T21:U21"/>
    <mergeCell ref="A22:F24"/>
    <mergeCell ref="N22:Q22"/>
    <mergeCell ref="G23:Q23"/>
    <mergeCell ref="G24:H28"/>
    <mergeCell ref="I24:Q24"/>
    <mergeCell ref="A25:E25"/>
    <mergeCell ref="A20:F20"/>
    <mergeCell ref="O20:P20"/>
    <mergeCell ref="A21:F21"/>
    <mergeCell ref="G21:L22"/>
    <mergeCell ref="N21:P21"/>
    <mergeCell ref="A17:F17"/>
    <mergeCell ref="O17:P17"/>
    <mergeCell ref="A18:F18"/>
    <mergeCell ref="O18:P18"/>
    <mergeCell ref="A19:F19"/>
    <mergeCell ref="O19:P19"/>
    <mergeCell ref="O13:P13"/>
    <mergeCell ref="A15:F15"/>
    <mergeCell ref="O15:P15"/>
    <mergeCell ref="A16:F16"/>
    <mergeCell ref="O16:P16"/>
    <mergeCell ref="A14:F14"/>
    <mergeCell ref="O14:P14"/>
    <mergeCell ref="E6:Q6"/>
    <mergeCell ref="A7:Q7"/>
    <mergeCell ref="A8:F8"/>
    <mergeCell ref="O8:P8"/>
    <mergeCell ref="A9:F9"/>
    <mergeCell ref="M9:M20"/>
    <mergeCell ref="O9:P9"/>
    <mergeCell ref="A10:F10"/>
    <mergeCell ref="O10:P10"/>
    <mergeCell ref="A11:F11"/>
    <mergeCell ref="O11:P11"/>
    <mergeCell ref="A12:F12"/>
    <mergeCell ref="O12:P12"/>
    <mergeCell ref="A13:F13"/>
    <mergeCell ref="A1:Q1"/>
    <mergeCell ref="A2:Q2"/>
    <mergeCell ref="A3:Q3"/>
    <mergeCell ref="C4:Q4"/>
    <mergeCell ref="B5:I5"/>
    <mergeCell ref="L5:O5"/>
    <mergeCell ref="P5:Q5"/>
  </mergeCells>
  <conditionalFormatting sqref="G23">
    <cfRule type="containsText" dxfId="1174" priority="48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173" priority="49" operator="equal">
      <formula>"INEXEQUÍVEL"</formula>
    </cfRule>
    <cfRule type="cellIs" dxfId="1172" priority="50" operator="equal">
      <formula>"EXCESSIVAMENTE ELEVADO"</formula>
    </cfRule>
    <cfRule type="cellIs" dxfId="1171" priority="51" operator="equal">
      <formula>"VÁLIDO"</formula>
    </cfRule>
  </conditionalFormatting>
  <conditionalFormatting sqref="Q21">
    <cfRule type="iconSet" priority="43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34" priority="1">
      <formula>$G9="Base nacional de NFe, V"</formula>
    </cfRule>
    <cfRule type="expression" dxfId="33" priority="2">
      <formula>$G9="Fornecedor - art. 5º, IV"</formula>
    </cfRule>
    <cfRule type="expression" dxfId="32" priority="3">
      <formula>$G9="Sítio eletrônico - art. 5º, III"</formula>
    </cfRule>
    <cfRule type="expression" dxfId="31" priority="4">
      <formula>$G9="Sistemas oficiais de governo - art. 5º, I"</formula>
    </cfRule>
    <cfRule type="expression" dxfId="30" priority="5">
      <formula>$G9="Contratações similares - art. 5º, II"</formula>
    </cfRule>
    <cfRule type="expression" dxfId="29" priority="6">
      <formula>$G9="Mídia especializada - art. 5º, III"</formula>
    </cfRule>
    <cfRule type="expression" dxfId="28" priority="7">
      <formula>$G9="Tabela de referência - art. 5º, III"</formula>
    </cfRule>
  </conditionalFormatting>
  <dataValidations count="2">
    <dataValidation type="list" allowBlank="1" showInputMessage="1" showErrorMessage="1" sqref="J9:J20" xr:uid="{2DA64210-306B-4307-9884-572F508548E8}">
      <formula1>"IGPM,IPCA,Outros,Não se aplica"</formula1>
    </dataValidation>
    <dataValidation type="list" allowBlank="1" showInputMessage="1" showErrorMessage="1" sqref="G9:G20" xr:uid="{B13F6CB9-0B08-4DDF-A1EC-37E33F0343B5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E11F9-836F-414D-861E-96BC7E86183C}">
  <dimension ref="A1:V33"/>
  <sheetViews>
    <sheetView showGridLines="0" zoomScaleNormal="100" zoomScaleSheetLayoutView="100" workbookViewId="0">
      <selection activeCell="A2" sqref="A2:Q2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3">
        <f>IF('Item 7'!B4="","",'Item 7'!B4+1)</f>
        <v>8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/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/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/>
      <c r="C6" s="59" t="s">
        <v>12</v>
      </c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2" t="s">
        <v>26</v>
      </c>
      <c r="S8" s="33" t="s">
        <v>32</v>
      </c>
      <c r="T8" s="33" t="s">
        <v>33</v>
      </c>
      <c r="U8" s="33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/>
      <c r="H9" s="39"/>
      <c r="I9" s="40"/>
      <c r="J9" s="38"/>
      <c r="K9" s="41"/>
      <c r="L9" s="42" t="str">
        <f t="shared" ref="L9:L12" si="0">IF(I9="","",IF(AND(J9="",K9=""),I9,I9*K9+I9))</f>
        <v/>
      </c>
      <c r="M9" s="74">
        <f>IF(SUM(L9:L20=0),"",COUNT(L9:L20))</f>
        <v>0</v>
      </c>
      <c r="N9" s="42" t="str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/>
      </c>
      <c r="O9" s="72" t="str">
        <f>IF(OR($M$9&lt;2,L9=""),"",(ROUNDDOWN(L9/N9,2)))</f>
        <v/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/>
      </c>
      <c r="R9" s="9" t="str">
        <f t="shared" ref="R9:R20" si="1">IF(Q9="","",IF(OR(Q9="INEXEQUÍVEL",Q9="EXCESSIVAMENTE ELEVADO"),"",L9))</f>
        <v/>
      </c>
      <c r="S9" s="10">
        <f t="shared" ref="S9:S20" si="2">IF(OR(G9="Compras.gov.br - art. 5º, I",G9="Contratos.gov.br - art. 5º, I",G9="Painel de Preços - art. 5º, I",G9="SIASGNet - art. 5º, I",G9=""),0,1)</f>
        <v>0</v>
      </c>
      <c r="T9" s="10" t="str">
        <f t="shared" ref="T9:T20" si="3">IF(G9="","",IF(AND(S9=0,Q9="Válido"),0,""))</f>
        <v/>
      </c>
      <c r="U9" s="10" t="str">
        <f t="shared" ref="U9:U20" si="4">IF(G9="","",IF(AND(S9=1,Q9="Válido"),1,""))</f>
        <v/>
      </c>
      <c r="V9" s="15"/>
    </row>
    <row r="10" spans="1:22" s="1" customFormat="1" ht="30" customHeight="1" x14ac:dyDescent="0.25">
      <c r="A10" s="75"/>
      <c r="B10" s="75"/>
      <c r="C10" s="75"/>
      <c r="D10" s="75"/>
      <c r="E10" s="75"/>
      <c r="F10" s="75"/>
      <c r="G10" s="38"/>
      <c r="H10" s="39"/>
      <c r="I10" s="40"/>
      <c r="J10" s="38"/>
      <c r="K10" s="41"/>
      <c r="L10" s="42" t="str">
        <f t="shared" si="0"/>
        <v/>
      </c>
      <c r="M10" s="74"/>
      <c r="N10" s="42" t="str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/>
      </c>
      <c r="O10" s="72" t="str">
        <f t="shared" ref="O10:O20" si="5">IF(OR($M$9&lt;2,L10=""),"",(ROUNDDOWN(L10/N10,2)))</f>
        <v/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/>
      </c>
      <c r="R10" s="9" t="str">
        <f t="shared" si="1"/>
        <v/>
      </c>
      <c r="S10" s="10">
        <f t="shared" si="2"/>
        <v>0</v>
      </c>
      <c r="T10" s="10" t="str">
        <f t="shared" si="3"/>
        <v/>
      </c>
      <c r="U10" s="10" t="str">
        <f t="shared" si="4"/>
        <v/>
      </c>
      <c r="V10" s="15"/>
    </row>
    <row r="11" spans="1:22" s="1" customFormat="1" ht="30" customHeight="1" x14ac:dyDescent="0.25">
      <c r="A11" s="75"/>
      <c r="B11" s="75"/>
      <c r="C11" s="75"/>
      <c r="D11" s="75"/>
      <c r="E11" s="75"/>
      <c r="F11" s="75"/>
      <c r="G11" s="38"/>
      <c r="H11" s="39"/>
      <c r="I11" s="40"/>
      <c r="J11" s="38"/>
      <c r="K11" s="41"/>
      <c r="L11" s="42" t="str">
        <f t="shared" si="0"/>
        <v/>
      </c>
      <c r="M11" s="74"/>
      <c r="N11" s="42" t="str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/>
      </c>
      <c r="O11" s="72" t="str">
        <f t="shared" si="5"/>
        <v/>
      </c>
      <c r="P11" s="72"/>
      <c r="Q11" s="43" t="str">
        <f t="shared" si="6"/>
        <v/>
      </c>
      <c r="R11" s="9" t="str">
        <f t="shared" si="1"/>
        <v/>
      </c>
      <c r="S11" s="10">
        <f t="shared" si="2"/>
        <v>0</v>
      </c>
      <c r="T11" s="10" t="str">
        <f t="shared" si="3"/>
        <v/>
      </c>
      <c r="U11" s="10" t="str">
        <f t="shared" si="4"/>
        <v/>
      </c>
      <c r="V11" s="15"/>
    </row>
    <row r="12" spans="1:22" s="1" customFormat="1" ht="30" customHeight="1" x14ac:dyDescent="0.25">
      <c r="A12" s="75"/>
      <c r="B12" s="75"/>
      <c r="C12" s="75"/>
      <c r="D12" s="75"/>
      <c r="E12" s="75"/>
      <c r="F12" s="75"/>
      <c r="G12" s="38"/>
      <c r="H12" s="39"/>
      <c r="I12" s="40"/>
      <c r="J12" s="38"/>
      <c r="K12" s="41"/>
      <c r="L12" s="42" t="str">
        <f t="shared" si="0"/>
        <v/>
      </c>
      <c r="M12" s="74"/>
      <c r="N12" s="42" t="str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/>
      </c>
      <c r="O12" s="72" t="str">
        <f t="shared" si="5"/>
        <v/>
      </c>
      <c r="P12" s="72"/>
      <c r="Q12" s="43" t="str">
        <f t="shared" si="6"/>
        <v/>
      </c>
      <c r="R12" s="9" t="str">
        <f t="shared" si="1"/>
        <v/>
      </c>
      <c r="S12" s="10">
        <f t="shared" si="2"/>
        <v>0</v>
      </c>
      <c r="T12" s="10" t="str">
        <f t="shared" si="3"/>
        <v/>
      </c>
      <c r="U12" s="10" t="str">
        <f t="shared" si="4"/>
        <v/>
      </c>
      <c r="V12" s="15"/>
    </row>
    <row r="13" spans="1:22" s="1" customFormat="1" ht="30" customHeight="1" x14ac:dyDescent="0.25">
      <c r="A13" s="75"/>
      <c r="B13" s="75"/>
      <c r="C13" s="75"/>
      <c r="D13" s="75"/>
      <c r="E13" s="75"/>
      <c r="F13" s="75"/>
      <c r="G13" s="38"/>
      <c r="H13" s="39"/>
      <c r="I13" s="40"/>
      <c r="J13" s="38"/>
      <c r="K13" s="41"/>
      <c r="L13" s="42" t="str">
        <f>IF(I13="","",IF(AND(J13="",K13=""),I13,I13*K13+I13))</f>
        <v/>
      </c>
      <c r="M13" s="74"/>
      <c r="N13" s="42" t="str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/>
      </c>
      <c r="O13" s="72" t="str">
        <f t="shared" si="5"/>
        <v/>
      </c>
      <c r="P13" s="72"/>
      <c r="Q13" s="43" t="str">
        <f t="shared" si="6"/>
        <v/>
      </c>
      <c r="R13" s="9" t="str">
        <f t="shared" si="1"/>
        <v/>
      </c>
      <c r="S13" s="10">
        <f t="shared" si="2"/>
        <v>0</v>
      </c>
      <c r="T13" s="10" t="str">
        <f t="shared" si="3"/>
        <v/>
      </c>
      <c r="U13" s="10" t="str">
        <f t="shared" si="4"/>
        <v/>
      </c>
      <c r="V13" s="15"/>
    </row>
    <row r="14" spans="1:22" s="1" customFormat="1" ht="30" customHeight="1" x14ac:dyDescent="0.25">
      <c r="A14" s="75"/>
      <c r="B14" s="75"/>
      <c r="C14" s="75"/>
      <c r="D14" s="75"/>
      <c r="E14" s="75"/>
      <c r="F14" s="75"/>
      <c r="G14" s="38"/>
      <c r="H14" s="39"/>
      <c r="I14" s="40"/>
      <c r="J14" s="38"/>
      <c r="K14" s="41"/>
      <c r="L14" s="42" t="str">
        <f t="shared" ref="L14:L20" si="7">IF(I14="","",IF(AND(J14="",K14=""),I14,I14*K14+I14))</f>
        <v/>
      </c>
      <c r="M14" s="74"/>
      <c r="N14" s="42" t="str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/>
      </c>
      <c r="O14" s="72" t="str">
        <f t="shared" si="5"/>
        <v/>
      </c>
      <c r="P14" s="72"/>
      <c r="Q14" s="43" t="str">
        <f t="shared" si="6"/>
        <v/>
      </c>
      <c r="R14" s="9" t="str">
        <f t="shared" si="1"/>
        <v/>
      </c>
      <c r="S14" s="10">
        <f t="shared" si="2"/>
        <v>0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/>
      <c r="B15" s="75"/>
      <c r="C15" s="75"/>
      <c r="D15" s="75"/>
      <c r="E15" s="75"/>
      <c r="F15" s="75"/>
      <c r="G15" s="38"/>
      <c r="H15" s="39"/>
      <c r="I15" s="40"/>
      <c r="J15" s="38"/>
      <c r="K15" s="41"/>
      <c r="L15" s="42" t="str">
        <f t="shared" si="7"/>
        <v/>
      </c>
      <c r="M15" s="74"/>
      <c r="N15" s="42" t="str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/>
      </c>
      <c r="O15" s="72" t="str">
        <f t="shared" si="5"/>
        <v/>
      </c>
      <c r="P15" s="72"/>
      <c r="Q15" s="43" t="str">
        <f t="shared" si="6"/>
        <v/>
      </c>
      <c r="R15" s="9" t="str">
        <f t="shared" si="1"/>
        <v/>
      </c>
      <c r="S15" s="10">
        <f t="shared" si="2"/>
        <v>0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si="5"/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si="5"/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79" t="s">
        <v>7</v>
      </c>
      <c r="B21" s="79"/>
      <c r="C21" s="79"/>
      <c r="D21" s="79"/>
      <c r="E21" s="79"/>
      <c r="F21" s="79"/>
      <c r="G21" s="66"/>
      <c r="H21" s="66"/>
      <c r="I21" s="66"/>
      <c r="J21" s="66"/>
      <c r="K21" s="66"/>
      <c r="L21" s="66"/>
      <c r="M21" s="36"/>
      <c r="N21" s="79" t="s">
        <v>10</v>
      </c>
      <c r="O21" s="79"/>
      <c r="P21" s="79"/>
      <c r="Q21" s="44" t="str">
        <f>IF($R$21=0,"",$R$21)</f>
        <v/>
      </c>
      <c r="R21" s="35">
        <f>COUNT(R9:R20)</f>
        <v>0</v>
      </c>
      <c r="S21" s="14"/>
      <c r="T21" s="69">
        <f>SUM(T9:U20)</f>
        <v>0</v>
      </c>
      <c r="U21" s="70"/>
      <c r="V21" s="15"/>
    </row>
    <row r="22" spans="1:22" s="1" customFormat="1" ht="18.75" customHeight="1" x14ac:dyDescent="0.25">
      <c r="A22" s="76" t="s">
        <v>49</v>
      </c>
      <c r="B22" s="76"/>
      <c r="C22" s="76"/>
      <c r="D22" s="76"/>
      <c r="E22" s="76"/>
      <c r="F22" s="76"/>
      <c r="G22" s="66"/>
      <c r="H22" s="66"/>
      <c r="I22" s="66"/>
      <c r="J22" s="66"/>
      <c r="K22" s="66"/>
      <c r="L22" s="66"/>
      <c r="M22" s="15"/>
      <c r="N22" s="67"/>
      <c r="O22" s="67"/>
      <c r="P22" s="67"/>
      <c r="Q22" s="67"/>
      <c r="R22" s="15"/>
      <c r="S22" s="11"/>
      <c r="T22" s="11"/>
      <c r="U22" s="11"/>
      <c r="V22" s="15"/>
    </row>
    <row r="23" spans="1:22" s="1" customFormat="1" ht="18.75" customHeight="1" x14ac:dyDescent="0.25">
      <c r="A23" s="76"/>
      <c r="B23" s="76"/>
      <c r="C23" s="76"/>
      <c r="D23" s="76"/>
      <c r="E23" s="76"/>
      <c r="F23" s="76"/>
      <c r="G23" s="68" t="str">
        <f>IF(OR($L$9="",$R$21&gt;=3),"","Necessário justificar nos autos a determinação do preço estimado com base em menos de 3 (três) preços válidos (art. 6º, § 5º da IN SEGES/ME 65/2021)")</f>
        <v/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"/>
      <c r="S23" s="11"/>
      <c r="T23" s="11"/>
      <c r="U23" s="11"/>
      <c r="V23" s="15"/>
    </row>
    <row r="24" spans="1:22" s="1" customFormat="1" ht="18.75" customHeight="1" x14ac:dyDescent="0.25">
      <c r="A24" s="76"/>
      <c r="B24" s="76"/>
      <c r="C24" s="76"/>
      <c r="D24" s="76"/>
      <c r="E24" s="76"/>
      <c r="F24" s="76"/>
      <c r="G24" s="66"/>
      <c r="H24" s="66"/>
      <c r="I24" s="87"/>
      <c r="J24" s="87"/>
      <c r="K24" s="87"/>
      <c r="L24" s="87"/>
      <c r="M24" s="87"/>
      <c r="N24" s="87"/>
      <c r="O24" s="87"/>
      <c r="P24" s="87"/>
      <c r="Q24" s="87"/>
      <c r="R24" s="15"/>
      <c r="S24" s="11"/>
      <c r="T24" s="11"/>
      <c r="U24" s="11"/>
      <c r="V24" s="15"/>
    </row>
    <row r="25" spans="1:22" ht="18" customHeight="1" x14ac:dyDescent="0.2">
      <c r="A25" s="77" t="s">
        <v>44</v>
      </c>
      <c r="B25" s="77"/>
      <c r="C25" s="77"/>
      <c r="D25" s="77"/>
      <c r="E25" s="77"/>
      <c r="F25" s="45" t="str">
        <f>IF($R$21&lt;2,"",_xlfn.STDEV.S(R9:R20)/ROUND(AVERAGE(R9:R20),2))</f>
        <v/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77" t="s">
        <v>28</v>
      </c>
      <c r="B26" s="77"/>
      <c r="C26" s="77"/>
      <c r="D26" s="77"/>
      <c r="E26" s="77"/>
      <c r="F26" s="46" t="str">
        <f>IF($R$21=0,"",SMALL(R9:R20,1))</f>
        <v/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77" t="s">
        <v>29</v>
      </c>
      <c r="B27" s="77"/>
      <c r="C27" s="77"/>
      <c r="D27" s="77"/>
      <c r="E27" s="77"/>
      <c r="F27" s="46" t="str">
        <f>IF($F$25="","",ROUND(AVERAGE(R9:R20),2))</f>
        <v/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77" t="s">
        <v>30</v>
      </c>
      <c r="B28" s="77"/>
      <c r="C28" s="77"/>
      <c r="D28" s="77"/>
      <c r="E28" s="77"/>
      <c r="F28" s="46" t="str">
        <f>IF($F$25="","",ROUND(MEDIAN(R9:R20),2))</f>
        <v/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76" t="s">
        <v>25</v>
      </c>
      <c r="B29" s="76"/>
      <c r="C29" s="76"/>
      <c r="D29" s="76"/>
      <c r="E29" s="76"/>
      <c r="F29" s="7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78" t="s">
        <v>31</v>
      </c>
      <c r="B30" s="78"/>
      <c r="C30" s="78"/>
      <c r="D30" s="78"/>
      <c r="E30" s="78"/>
      <c r="F30" s="46" t="str">
        <f>IF($F$25&lt;=1%,$F$26,IF(OR($F$25&gt;25%,$T$21&lt;=0),$F$28,$F$27))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K61TJ8RkktKnWqZQQk0G9Z51i+WQ5P/D5VidYST+ttq8Olkc7EeHwPq27Ij4MtOEjsbd0idw1S9GIZ3xf12bGA==" saltValue="/TfMnnjaXWpvhh33heTvXg==" spinCount="100000" sheet="1" objects="1" scenarios="1"/>
  <mergeCells count="59">
    <mergeCell ref="A33:Q33"/>
    <mergeCell ref="I25:Q25"/>
    <mergeCell ref="A26:E26"/>
    <mergeCell ref="J26:O26"/>
    <mergeCell ref="A27:E27"/>
    <mergeCell ref="J27:O27"/>
    <mergeCell ref="A28:E28"/>
    <mergeCell ref="J28:O28"/>
    <mergeCell ref="A29:F29"/>
    <mergeCell ref="G29:Q30"/>
    <mergeCell ref="A30:E30"/>
    <mergeCell ref="A31:Q31"/>
    <mergeCell ref="A32:Q32"/>
    <mergeCell ref="T21:U21"/>
    <mergeCell ref="A22:F24"/>
    <mergeCell ref="N22:Q22"/>
    <mergeCell ref="G23:Q23"/>
    <mergeCell ref="G24:H28"/>
    <mergeCell ref="I24:Q24"/>
    <mergeCell ref="A25:E25"/>
    <mergeCell ref="A20:F20"/>
    <mergeCell ref="O20:P20"/>
    <mergeCell ref="A21:F21"/>
    <mergeCell ref="G21:L22"/>
    <mergeCell ref="N21:P21"/>
    <mergeCell ref="A17:F17"/>
    <mergeCell ref="O17:P17"/>
    <mergeCell ref="A18:F18"/>
    <mergeCell ref="O18:P18"/>
    <mergeCell ref="A19:F19"/>
    <mergeCell ref="O19:P19"/>
    <mergeCell ref="O13:P13"/>
    <mergeCell ref="A15:F15"/>
    <mergeCell ref="O15:P15"/>
    <mergeCell ref="A16:F16"/>
    <mergeCell ref="O16:P16"/>
    <mergeCell ref="A14:F14"/>
    <mergeCell ref="O14:P14"/>
    <mergeCell ref="E6:Q6"/>
    <mergeCell ref="A7:Q7"/>
    <mergeCell ref="A8:F8"/>
    <mergeCell ref="O8:P8"/>
    <mergeCell ref="A9:F9"/>
    <mergeCell ref="M9:M20"/>
    <mergeCell ref="O9:P9"/>
    <mergeCell ref="A10:F10"/>
    <mergeCell ref="O10:P10"/>
    <mergeCell ref="A11:F11"/>
    <mergeCell ref="O11:P11"/>
    <mergeCell ref="A12:F12"/>
    <mergeCell ref="O12:P12"/>
    <mergeCell ref="A13:F13"/>
    <mergeCell ref="A1:Q1"/>
    <mergeCell ref="A2:Q2"/>
    <mergeCell ref="A3:Q3"/>
    <mergeCell ref="C4:Q4"/>
    <mergeCell ref="B5:I5"/>
    <mergeCell ref="L5:O5"/>
    <mergeCell ref="P5:Q5"/>
  </mergeCells>
  <conditionalFormatting sqref="G23">
    <cfRule type="containsText" dxfId="1166" priority="48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165" priority="49" operator="equal">
      <formula>"INEXEQUÍVEL"</formula>
    </cfRule>
    <cfRule type="cellIs" dxfId="1164" priority="50" operator="equal">
      <formula>"EXCESSIVAMENTE ELEVADO"</formula>
    </cfRule>
    <cfRule type="cellIs" dxfId="1163" priority="51" operator="equal">
      <formula>"VÁLIDO"</formula>
    </cfRule>
  </conditionalFormatting>
  <conditionalFormatting sqref="Q21">
    <cfRule type="iconSet" priority="43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41" priority="1">
      <formula>$G9="Base nacional de NFe, V"</formula>
    </cfRule>
    <cfRule type="expression" dxfId="40" priority="2">
      <formula>$G9="Fornecedor - art. 5º, IV"</formula>
    </cfRule>
    <cfRule type="expression" dxfId="39" priority="3">
      <formula>$G9="Sítio eletrônico - art. 5º, III"</formula>
    </cfRule>
    <cfRule type="expression" dxfId="38" priority="4">
      <formula>$G9="Sistemas oficiais de governo - art. 5º, I"</formula>
    </cfRule>
    <cfRule type="expression" dxfId="37" priority="5">
      <formula>$G9="Contratações similares - art. 5º, II"</formula>
    </cfRule>
    <cfRule type="expression" dxfId="36" priority="6">
      <formula>$G9="Mídia especializada - art. 5º, III"</formula>
    </cfRule>
    <cfRule type="expression" dxfId="35" priority="7">
      <formula>$G9="Tabela de referência - art. 5º, III"</formula>
    </cfRule>
  </conditionalFormatting>
  <dataValidations count="2">
    <dataValidation type="list" allowBlank="1" showInputMessage="1" showErrorMessage="1" sqref="J9:J20" xr:uid="{47B7A455-81BC-4072-A471-1CCB2E80B189}">
      <formula1>"IGPM,IPCA,Outros,Não se aplica"</formula1>
    </dataValidation>
    <dataValidation type="list" allowBlank="1" showInputMessage="1" showErrorMessage="1" sqref="G9:G20" xr:uid="{989CB80A-AD5D-4B54-A668-566880194E92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0246D-9E9B-415B-BFC0-A686DC4021AB}">
  <dimension ref="A1:V33"/>
  <sheetViews>
    <sheetView showGridLines="0" zoomScaleNormal="100" zoomScaleSheetLayoutView="100" workbookViewId="0">
      <selection activeCell="A2" sqref="A2:Q2"/>
    </sheetView>
  </sheetViews>
  <sheetFormatPr defaultColWidth="9.140625" defaultRowHeight="11.25" x14ac:dyDescent="0.2"/>
  <cols>
    <col min="1" max="1" width="17.140625" style="2" customWidth="1"/>
    <col min="2" max="4" width="14" style="2" customWidth="1"/>
    <col min="5" max="6" width="14" style="4" customWidth="1"/>
    <col min="7" max="7" width="20" style="4" customWidth="1"/>
    <col min="8" max="8" width="16.7109375" style="4" customWidth="1"/>
    <col min="9" max="9" width="14.28515625" style="4" customWidth="1"/>
    <col min="10" max="10" width="12.7109375" style="4" customWidth="1"/>
    <col min="11" max="11" width="12.42578125" style="4" customWidth="1"/>
    <col min="12" max="12" width="11.7109375" style="4" bestFit="1" customWidth="1"/>
    <col min="13" max="13" width="7.85546875" style="4" hidden="1" customWidth="1"/>
    <col min="14" max="14" width="14.28515625" style="4" bestFit="1" customWidth="1"/>
    <col min="15" max="15" width="4.28515625" style="4" customWidth="1"/>
    <col min="16" max="16" width="7.140625" style="4" customWidth="1"/>
    <col min="17" max="17" width="17.140625" style="4" customWidth="1"/>
    <col min="18" max="18" width="12.140625" style="17" hidden="1" customWidth="1"/>
    <col min="19" max="19" width="11.5703125" style="29" hidden="1" customWidth="1"/>
    <col min="20" max="20" width="14.140625" style="29" hidden="1" customWidth="1"/>
    <col min="21" max="21" width="16" style="29" hidden="1" customWidth="1"/>
    <col min="22" max="22" width="9.140625" style="17"/>
    <col min="23" max="16384" width="9.140625" style="2"/>
  </cols>
  <sheetData>
    <row r="1" spans="1:22" s="1" customFormat="1" ht="36" customHeight="1" x14ac:dyDescent="0.3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5"/>
      <c r="S1" s="16"/>
      <c r="T1" s="16"/>
      <c r="U1" s="16"/>
      <c r="V1" s="15"/>
    </row>
    <row r="2" spans="1:22" s="1" customFormat="1" ht="7.5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</row>
    <row r="3" spans="1:22" s="1" customFormat="1" ht="28.5" customHeight="1" x14ac:dyDescent="0.25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5"/>
      <c r="S3" s="19"/>
      <c r="T3" s="19"/>
      <c r="U3" s="19"/>
      <c r="V3" s="15"/>
    </row>
    <row r="4" spans="1:22" s="1" customFormat="1" ht="16.5" customHeight="1" x14ac:dyDescent="0.25">
      <c r="A4" s="59" t="s">
        <v>14</v>
      </c>
      <c r="B4" s="63">
        <f>IF('Item 8'!B4="","",'Item 8'!B4+1)</f>
        <v>9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5"/>
      <c r="S4" s="15"/>
      <c r="T4" s="15"/>
      <c r="U4" s="15"/>
      <c r="V4" s="15"/>
    </row>
    <row r="5" spans="1:22" s="1" customFormat="1" ht="16.5" customHeight="1" x14ac:dyDescent="0.25">
      <c r="A5" s="59" t="s">
        <v>11</v>
      </c>
      <c r="B5" s="86"/>
      <c r="C5" s="86"/>
      <c r="D5" s="86"/>
      <c r="E5" s="86"/>
      <c r="F5" s="86"/>
      <c r="G5" s="86"/>
      <c r="H5" s="86"/>
      <c r="I5" s="86"/>
      <c r="J5" s="64" t="s">
        <v>13</v>
      </c>
      <c r="K5" s="61"/>
      <c r="L5" s="80"/>
      <c r="M5" s="80"/>
      <c r="N5" s="80"/>
      <c r="O5" s="80"/>
      <c r="P5" s="85"/>
      <c r="Q5" s="85"/>
      <c r="R5" s="15"/>
      <c r="S5" s="27"/>
      <c r="T5" s="27"/>
      <c r="U5" s="27"/>
      <c r="V5" s="15"/>
    </row>
    <row r="6" spans="1:22" s="1" customFormat="1" ht="16.5" customHeight="1" x14ac:dyDescent="0.25">
      <c r="A6" s="59" t="s">
        <v>48</v>
      </c>
      <c r="B6" s="62"/>
      <c r="C6" s="59" t="s">
        <v>12</v>
      </c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5"/>
      <c r="S6" s="18"/>
      <c r="T6" s="18"/>
      <c r="U6" s="18"/>
      <c r="V6" s="15"/>
    </row>
    <row r="7" spans="1:22" s="1" customFormat="1" ht="7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5"/>
      <c r="S7" s="15"/>
      <c r="T7" s="15"/>
      <c r="U7" s="15"/>
      <c r="V7" s="15"/>
    </row>
    <row r="8" spans="1:22" s="1" customFormat="1" ht="39" customHeight="1" x14ac:dyDescent="0.25">
      <c r="A8" s="79" t="s">
        <v>4</v>
      </c>
      <c r="B8" s="79"/>
      <c r="C8" s="79"/>
      <c r="D8" s="79"/>
      <c r="E8" s="79"/>
      <c r="F8" s="79"/>
      <c r="G8" s="37" t="s">
        <v>42</v>
      </c>
      <c r="H8" s="37" t="s">
        <v>41</v>
      </c>
      <c r="I8" s="37" t="s">
        <v>15</v>
      </c>
      <c r="J8" s="37" t="s">
        <v>5</v>
      </c>
      <c r="K8" s="37" t="s">
        <v>43</v>
      </c>
      <c r="L8" s="37" t="s">
        <v>16</v>
      </c>
      <c r="M8" s="37" t="s">
        <v>17</v>
      </c>
      <c r="N8" s="37" t="s">
        <v>35</v>
      </c>
      <c r="O8" s="79" t="s">
        <v>36</v>
      </c>
      <c r="P8" s="79"/>
      <c r="Q8" s="37" t="s">
        <v>6</v>
      </c>
      <c r="R8" s="32" t="s">
        <v>26</v>
      </c>
      <c r="S8" s="33" t="s">
        <v>32</v>
      </c>
      <c r="T8" s="33" t="s">
        <v>33</v>
      </c>
      <c r="U8" s="33" t="s">
        <v>34</v>
      </c>
      <c r="V8" s="15"/>
    </row>
    <row r="9" spans="1:22" s="1" customFormat="1" ht="30" customHeight="1" x14ac:dyDescent="0.25">
      <c r="A9" s="75" t="s">
        <v>0</v>
      </c>
      <c r="B9" s="75"/>
      <c r="C9" s="75"/>
      <c r="D9" s="75"/>
      <c r="E9" s="75"/>
      <c r="F9" s="75"/>
      <c r="G9" s="38"/>
      <c r="H9" s="39"/>
      <c r="I9" s="40"/>
      <c r="J9" s="38"/>
      <c r="K9" s="41"/>
      <c r="L9" s="42" t="str">
        <f t="shared" ref="L9:L12" si="0">IF(I9="","",IF(AND(J9="",K9=""),I9,I9*K9+I9))</f>
        <v/>
      </c>
      <c r="M9" s="74">
        <f>IF(SUM(L9:L20=0),"",COUNT(L9:L20))</f>
        <v>0</v>
      </c>
      <c r="N9" s="42" t="str">
        <f>IF($M$9=2,ROUND(AVERAGE(L10),2),IF($M$9=3,ROUND(AVERAGE(L10:L11),2),IF($M$9=4,ROUND(AVERAGE(L10:L12),2),IF($M$9=5,ROUND(AVERAGE(L10:L13),2),IF($M$9=6,ROUND(AVERAGE(L10:L14),2),IF($M$9=7,ROUND(AVERAGE(L10:L15),2),IF($M$9=8,ROUND(AVERAGE(L10:L16),2),IF($M$9=9,ROUND(AVERAGE(L10:L17),2),IF($M$9=10,ROUND(AVERAGE(L10:L18),2),IF($M$9=11,ROUND(AVERAGE(L10:L19),2),IF($M$9=12,ROUND(AVERAGE(L10:L20),2),IF($M$9&lt;3,"",""))))))))))))</f>
        <v/>
      </c>
      <c r="O9" s="72" t="str">
        <f>IF(OR($M$9&lt;2,L9=""),"",(ROUNDDOWN(L9/N9,2)))</f>
        <v/>
      </c>
      <c r="P9" s="72"/>
      <c r="Q9" s="43" t="str">
        <f>IF(O9="","",IF(AND(O9&gt;=50%,O9&lt;=100%),"Válido",IF(AND(O9&gt;100%,O9&lt;=150%),"Válido",IF(AND(O9&gt;0.01%,O9&lt;50%),"Inexequível",IF(O9&gt;150%,"Excessivamente Elevado","")))))</f>
        <v/>
      </c>
      <c r="R9" s="9" t="str">
        <f t="shared" ref="R9:R20" si="1">IF(Q9="","",IF(OR(Q9="INEXEQUÍVEL",Q9="EXCESSIVAMENTE ELEVADO"),"",L9))</f>
        <v/>
      </c>
      <c r="S9" s="10">
        <f t="shared" ref="S9:S20" si="2">IF(OR(G9="Compras.gov.br - art. 5º, I",G9="Contratos.gov.br - art. 5º, I",G9="Painel de Preços - art. 5º, I",G9="SIASGNet - art. 5º, I",G9=""),0,1)</f>
        <v>0</v>
      </c>
      <c r="T9" s="10" t="str">
        <f t="shared" ref="T9:T20" si="3">IF(G9="","",IF(AND(S9=0,Q9="Válido"),0,""))</f>
        <v/>
      </c>
      <c r="U9" s="10" t="str">
        <f t="shared" ref="U9:U20" si="4">IF(G9="","",IF(AND(S9=1,Q9="Válido"),1,""))</f>
        <v/>
      </c>
      <c r="V9" s="15"/>
    </row>
    <row r="10" spans="1:22" s="1" customFormat="1" ht="30" customHeight="1" x14ac:dyDescent="0.25">
      <c r="A10" s="75"/>
      <c r="B10" s="75"/>
      <c r="C10" s="75"/>
      <c r="D10" s="75"/>
      <c r="E10" s="75"/>
      <c r="F10" s="75"/>
      <c r="G10" s="38"/>
      <c r="H10" s="39"/>
      <c r="I10" s="40"/>
      <c r="J10" s="38"/>
      <c r="K10" s="41"/>
      <c r="L10" s="42" t="str">
        <f t="shared" si="0"/>
        <v/>
      </c>
      <c r="M10" s="74"/>
      <c r="N10" s="42" t="str">
        <f>IF($M$9=2,ROUND(AVERAGE(L9),2),IF($M$9=3,ROUND(AVERAGE(L9,L11),2),IF($M$9=4,ROUND(AVERAGE(L9,L11:L12),2),IF($M$9=5,ROUND(AVERAGE(L9,L11:L13),2),IF($M$9=6,ROUND(AVERAGE(L9,L11:L14),2),IF($M$9=7,ROUND(AVERAGE(L9,L11:L15),2),IF($M$9=8,ROUND(AVERAGE(L9,L11:L16),2),IF($M$9=9,ROUND(AVERAGE(L9,L11:L17),2),IF($M$9=10,ROUND(AVERAGE(L9,L11:L18),2),IF($M$9=11,ROUND(AVERAGE(L9,L11:L19),2),IF($M$9=12,ROUND(AVERAGE(L9,L11:L20),2),IF($M$9&lt;3,"",""))))))))))))</f>
        <v/>
      </c>
      <c r="O10" s="72" t="str">
        <f t="shared" ref="O10:O20" si="5">IF(OR($M$9&lt;2,L10=""),"",(ROUNDDOWN(L10/N10,2)))</f>
        <v/>
      </c>
      <c r="P10" s="72"/>
      <c r="Q10" s="43" t="str">
        <f t="shared" ref="Q10:Q20" si="6">IF(O10="","",IF(AND(O10&gt;=50%,O10&lt;=100%),"Válido",IF(AND(O10&gt;100%,O10&lt;=150%),"Válido",IF(AND(O10&gt;0.01%,O10&lt;50%),"Inexequível",IF(O10&gt;150%,"Excessivamente Elevado","")))))</f>
        <v/>
      </c>
      <c r="R10" s="9" t="str">
        <f t="shared" si="1"/>
        <v/>
      </c>
      <c r="S10" s="10">
        <f t="shared" si="2"/>
        <v>0</v>
      </c>
      <c r="T10" s="10" t="str">
        <f t="shared" si="3"/>
        <v/>
      </c>
      <c r="U10" s="10" t="str">
        <f t="shared" si="4"/>
        <v/>
      </c>
      <c r="V10" s="15"/>
    </row>
    <row r="11" spans="1:22" s="1" customFormat="1" ht="30" customHeight="1" x14ac:dyDescent="0.25">
      <c r="A11" s="75"/>
      <c r="B11" s="75"/>
      <c r="C11" s="75"/>
      <c r="D11" s="75"/>
      <c r="E11" s="75"/>
      <c r="F11" s="75"/>
      <c r="G11" s="38"/>
      <c r="H11" s="39"/>
      <c r="I11" s="40"/>
      <c r="J11" s="38"/>
      <c r="K11" s="41"/>
      <c r="L11" s="42" t="str">
        <f t="shared" si="0"/>
        <v/>
      </c>
      <c r="M11" s="74"/>
      <c r="N11" s="42" t="str">
        <f>IF($M$9=3,ROUND(AVERAGE(L9:L10),2),IF($M$9=4,ROUND(AVERAGE(L9:L10,L12),2),IF($M$9=5,ROUND(AVERAGE(L9:L10,L12:L13),2),IF($M$9=6,ROUND(AVERAGE(L9:L10,L12:L14),2),IF($M$9=7,ROUND(AVERAGE(L9:L10,L12:L15),2),IF($M$9=8,ROUND(AVERAGE(L9:L10,L12:L16),2),IF($M$9=9,ROUND(AVERAGE(L9:L10,L12:L17),2),IF($M$9=10,ROUND(AVERAGE(L9:L10,L12:L18),2),IF($M$9=11,ROUND(AVERAGE(L9:L10,L12:L19),2),IF($M$9=12,ROUND(AVERAGE(L9:L10,L12:L20),2),IF($M$9&lt;3,"","")))))))))))</f>
        <v/>
      </c>
      <c r="O11" s="72" t="str">
        <f t="shared" si="5"/>
        <v/>
      </c>
      <c r="P11" s="72"/>
      <c r="Q11" s="43" t="str">
        <f t="shared" si="6"/>
        <v/>
      </c>
      <c r="R11" s="9" t="str">
        <f t="shared" si="1"/>
        <v/>
      </c>
      <c r="S11" s="10">
        <f t="shared" si="2"/>
        <v>0</v>
      </c>
      <c r="T11" s="10" t="str">
        <f t="shared" si="3"/>
        <v/>
      </c>
      <c r="U11" s="10" t="str">
        <f t="shared" si="4"/>
        <v/>
      </c>
      <c r="V11" s="15"/>
    </row>
    <row r="12" spans="1:22" s="1" customFormat="1" ht="30" customHeight="1" x14ac:dyDescent="0.25">
      <c r="A12" s="75"/>
      <c r="B12" s="75"/>
      <c r="C12" s="75"/>
      <c r="D12" s="75"/>
      <c r="E12" s="75"/>
      <c r="F12" s="75"/>
      <c r="G12" s="38"/>
      <c r="H12" s="39"/>
      <c r="I12" s="40"/>
      <c r="J12" s="38"/>
      <c r="K12" s="41"/>
      <c r="L12" s="42" t="str">
        <f t="shared" si="0"/>
        <v/>
      </c>
      <c r="M12" s="74"/>
      <c r="N12" s="42" t="str">
        <f>IF($M$9=4,ROUND(AVERAGE(L9:L11),2),IF($M$9=5,ROUND(AVERAGE(L9:L11,L13),2),IF($M$9=6,ROUND(AVERAGE(L9:L11,L13:L14),2),IF($M$9=7,ROUND(AVERAGE(L9:L11,L13:L15),2),IF($M$9=8,ROUND(AVERAGE(L9:L11,L13:L16),2),IF($M$9=9,ROUND(AVERAGE(L9:L11,L13:L17),2),IF($M$9=10,ROUND(AVERAGE(L9:L11,L13:L18),2),IF($M$9=11,ROUND(AVERAGE(L9:L11,L13:L19),2),IF($M$9=12,ROUND(AVERAGE(L9:L11,L13:L20),2),IF($M$9&lt;3,"",""))))))))))</f>
        <v/>
      </c>
      <c r="O12" s="72" t="str">
        <f t="shared" si="5"/>
        <v/>
      </c>
      <c r="P12" s="72"/>
      <c r="Q12" s="43" t="str">
        <f t="shared" si="6"/>
        <v/>
      </c>
      <c r="R12" s="9" t="str">
        <f t="shared" si="1"/>
        <v/>
      </c>
      <c r="S12" s="10">
        <f t="shared" si="2"/>
        <v>0</v>
      </c>
      <c r="T12" s="10" t="str">
        <f t="shared" si="3"/>
        <v/>
      </c>
      <c r="U12" s="10" t="str">
        <f t="shared" si="4"/>
        <v/>
      </c>
      <c r="V12" s="15"/>
    </row>
    <row r="13" spans="1:22" s="1" customFormat="1" ht="30" customHeight="1" x14ac:dyDescent="0.25">
      <c r="A13" s="75"/>
      <c r="B13" s="75"/>
      <c r="C13" s="75"/>
      <c r="D13" s="75"/>
      <c r="E13" s="75"/>
      <c r="F13" s="75"/>
      <c r="G13" s="38"/>
      <c r="H13" s="39"/>
      <c r="I13" s="40"/>
      <c r="J13" s="38"/>
      <c r="K13" s="41"/>
      <c r="L13" s="42" t="str">
        <f>IF(I13="","",IF(AND(J13="",K13=""),I13,I13*K13+I13))</f>
        <v/>
      </c>
      <c r="M13" s="74"/>
      <c r="N13" s="42" t="str">
        <f>IF($M$9=5,ROUND(AVERAGE(L9:L12),2),IF($M$9=6,ROUND(AVERAGE(L9:L12,L14),2),IF($M$9=7,ROUND(AVERAGE(L9:L12,L14:L15),2),IF($M$9=8,ROUND(AVERAGE(L9:L12,L14:L16),2),IF($M$9=9,ROUND(AVERAGE(L9:L12,L14:L17),2),IF($M$9=10,ROUND(AVERAGE(L9:L12,L14:L18),2),IF($M$9=11,ROUND(AVERAGE(L9:L12,L14:L19),2),IF($M$9=12,ROUND(AVERAGE(L9:L12,L14:L20),2),IF($M$9&lt;3,"","")))))))))</f>
        <v/>
      </c>
      <c r="O13" s="72" t="str">
        <f t="shared" si="5"/>
        <v/>
      </c>
      <c r="P13" s="72"/>
      <c r="Q13" s="43" t="str">
        <f t="shared" si="6"/>
        <v/>
      </c>
      <c r="R13" s="9" t="str">
        <f t="shared" si="1"/>
        <v/>
      </c>
      <c r="S13" s="10">
        <f t="shared" si="2"/>
        <v>0</v>
      </c>
      <c r="T13" s="10" t="str">
        <f t="shared" si="3"/>
        <v/>
      </c>
      <c r="U13" s="10" t="str">
        <f t="shared" si="4"/>
        <v/>
      </c>
      <c r="V13" s="15"/>
    </row>
    <row r="14" spans="1:22" s="1" customFormat="1" ht="30" customHeight="1" x14ac:dyDescent="0.25">
      <c r="A14" s="75"/>
      <c r="B14" s="75"/>
      <c r="C14" s="75"/>
      <c r="D14" s="75"/>
      <c r="E14" s="75"/>
      <c r="F14" s="75"/>
      <c r="G14" s="38"/>
      <c r="H14" s="39"/>
      <c r="I14" s="40"/>
      <c r="J14" s="38"/>
      <c r="K14" s="41"/>
      <c r="L14" s="42" t="str">
        <f t="shared" ref="L14:L20" si="7">IF(I14="","",IF(AND(J14="",K14=""),I14,I14*K14+I14))</f>
        <v/>
      </c>
      <c r="M14" s="74"/>
      <c r="N14" s="42" t="str">
        <f>IF($M$9=6,ROUND(AVERAGE(L9:L13),2),IF($M$9=7,ROUND(AVERAGE(L9:L13,L15),2),IF($M$9=8,ROUND(AVERAGE(L9:L13,L15:L16),2),IF($M$9=9,ROUND(AVERAGE(L9:L13,L15:L17),2),IF($M$9=10,ROUND(AVERAGE(L9:L13,L15:L18),2),IF($M$9=11,ROUND(AVERAGE(L9:L13,L15:L19),2),IF($M$9=12,ROUND(AVERAGE(L9:L13,L15:L20),2),IF($M$9&lt;3,"",""))))))))</f>
        <v/>
      </c>
      <c r="O14" s="72" t="str">
        <f t="shared" si="5"/>
        <v/>
      </c>
      <c r="P14" s="72"/>
      <c r="Q14" s="43" t="str">
        <f t="shared" si="6"/>
        <v/>
      </c>
      <c r="R14" s="9" t="str">
        <f t="shared" si="1"/>
        <v/>
      </c>
      <c r="S14" s="10">
        <f t="shared" si="2"/>
        <v>0</v>
      </c>
      <c r="T14" s="10" t="str">
        <f t="shared" si="3"/>
        <v/>
      </c>
      <c r="U14" s="10" t="str">
        <f t="shared" si="4"/>
        <v/>
      </c>
      <c r="V14" s="15"/>
    </row>
    <row r="15" spans="1:22" s="1" customFormat="1" ht="30" customHeight="1" x14ac:dyDescent="0.25">
      <c r="A15" s="75"/>
      <c r="B15" s="75"/>
      <c r="C15" s="75"/>
      <c r="D15" s="75"/>
      <c r="E15" s="75"/>
      <c r="F15" s="75"/>
      <c r="G15" s="38"/>
      <c r="H15" s="39"/>
      <c r="I15" s="40"/>
      <c r="J15" s="38"/>
      <c r="K15" s="41"/>
      <c r="L15" s="42" t="str">
        <f t="shared" si="7"/>
        <v/>
      </c>
      <c r="M15" s="74"/>
      <c r="N15" s="42" t="str">
        <f>IF($M$9=7,ROUND(AVERAGE(L9:L14),2),IF($M$9=8,ROUND(AVERAGE(L9:L14,L16),2),IF($M$9=9,ROUND(AVERAGE(L9:L14,L17),2),IF($M$9=10,ROUND(AVERAGE(L9:L14,L18),2),IF($M$9=11,ROUND(AVERAGE(L9:L14,L16:L19),2),IF($M$9=12,ROUND(AVERAGE(L9:L14,L16:L20),2),IF($M$9&lt;3,"","")))))))</f>
        <v/>
      </c>
      <c r="O15" s="72" t="str">
        <f t="shared" si="5"/>
        <v/>
      </c>
      <c r="P15" s="72"/>
      <c r="Q15" s="43" t="str">
        <f t="shared" si="6"/>
        <v/>
      </c>
      <c r="R15" s="9" t="str">
        <f t="shared" si="1"/>
        <v/>
      </c>
      <c r="S15" s="10">
        <f t="shared" si="2"/>
        <v>0</v>
      </c>
      <c r="T15" s="10" t="str">
        <f t="shared" si="3"/>
        <v/>
      </c>
      <c r="U15" s="10" t="str">
        <f t="shared" si="4"/>
        <v/>
      </c>
      <c r="V15" s="15"/>
    </row>
    <row r="16" spans="1:22" s="1" customFormat="1" ht="30" customHeight="1" x14ac:dyDescent="0.25">
      <c r="A16" s="75"/>
      <c r="B16" s="75"/>
      <c r="C16" s="75"/>
      <c r="D16" s="75"/>
      <c r="E16" s="75"/>
      <c r="F16" s="75"/>
      <c r="G16" s="38"/>
      <c r="H16" s="39"/>
      <c r="I16" s="40"/>
      <c r="J16" s="38"/>
      <c r="K16" s="41"/>
      <c r="L16" s="42" t="str">
        <f t="shared" si="7"/>
        <v/>
      </c>
      <c r="M16" s="74"/>
      <c r="N16" s="42" t="str">
        <f>IF($M$9=8,ROUND(AVERAGE(L9:L15),2),IF($M$9=9,ROUND(AVERAGE(L9:L15,L17,L18),2),IF($M$9=10,ROUND(AVERAGE(L9:L15,L17:L18),2),IF($M$9=11,ROUND(AVERAGE(L9:L15,L17:L19),2),IF($M$9=12,ROUND(AVERAGE(L9:L15,L17:L20),2),IF($M$9&lt;3,"",""))))))</f>
        <v/>
      </c>
      <c r="O16" s="72" t="str">
        <f t="shared" si="5"/>
        <v/>
      </c>
      <c r="P16" s="72"/>
      <c r="Q16" s="43" t="str">
        <f t="shared" si="6"/>
        <v/>
      </c>
      <c r="R16" s="9" t="str">
        <f t="shared" si="1"/>
        <v/>
      </c>
      <c r="S16" s="10">
        <f t="shared" si="2"/>
        <v>0</v>
      </c>
      <c r="T16" s="10" t="str">
        <f t="shared" si="3"/>
        <v/>
      </c>
      <c r="U16" s="10" t="str">
        <f t="shared" si="4"/>
        <v/>
      </c>
      <c r="V16" s="15"/>
    </row>
    <row r="17" spans="1:22" s="1" customFormat="1" ht="30" customHeight="1" x14ac:dyDescent="0.25">
      <c r="A17" s="75"/>
      <c r="B17" s="75"/>
      <c r="C17" s="75"/>
      <c r="D17" s="75"/>
      <c r="E17" s="75"/>
      <c r="F17" s="75"/>
      <c r="G17" s="38"/>
      <c r="H17" s="39"/>
      <c r="I17" s="40"/>
      <c r="J17" s="38"/>
      <c r="K17" s="41"/>
      <c r="L17" s="42" t="str">
        <f t="shared" si="7"/>
        <v/>
      </c>
      <c r="M17" s="74"/>
      <c r="N17" s="42" t="str">
        <f>IF($M$9=9,ROUND(AVERAGE(L9:L16),2),IF($M$9=10,ROUND(AVERAGE(L9:L16,L18),2),IF($M$9=11,ROUND(AVERAGE(L9:L16,L18:L19),2),IF($M$9=12,ROUND(AVERAGE(L9:L16,L18:L20),2),IF($M$9&lt;3,"","")))))</f>
        <v/>
      </c>
      <c r="O17" s="72" t="str">
        <f t="shared" si="5"/>
        <v/>
      </c>
      <c r="P17" s="72"/>
      <c r="Q17" s="43" t="str">
        <f t="shared" si="6"/>
        <v/>
      </c>
      <c r="R17" s="9" t="str">
        <f t="shared" si="1"/>
        <v/>
      </c>
      <c r="S17" s="10">
        <f t="shared" si="2"/>
        <v>0</v>
      </c>
      <c r="T17" s="10" t="str">
        <f t="shared" si="3"/>
        <v/>
      </c>
      <c r="U17" s="10" t="str">
        <f t="shared" si="4"/>
        <v/>
      </c>
      <c r="V17" s="15"/>
    </row>
    <row r="18" spans="1:22" s="1" customFormat="1" ht="30" customHeight="1" x14ac:dyDescent="0.25">
      <c r="A18" s="75"/>
      <c r="B18" s="75"/>
      <c r="C18" s="75"/>
      <c r="D18" s="75"/>
      <c r="E18" s="75"/>
      <c r="F18" s="75"/>
      <c r="G18" s="38"/>
      <c r="H18" s="39"/>
      <c r="I18" s="40"/>
      <c r="J18" s="38"/>
      <c r="K18" s="41"/>
      <c r="L18" s="42" t="str">
        <f t="shared" si="7"/>
        <v/>
      </c>
      <c r="M18" s="74"/>
      <c r="N18" s="42" t="str">
        <f>IF($M$9=10,ROUND(AVERAGE(L9:L17),2),IF($M$9=11,ROUND(AVERAGE(L9:L17,L19),2),IF($M$9=12,ROUND(AVERAGE(L9:L17,L19:L20),2),IF($M$9&lt;3,"",""))))</f>
        <v/>
      </c>
      <c r="O18" s="72" t="str">
        <f t="shared" si="5"/>
        <v/>
      </c>
      <c r="P18" s="72"/>
      <c r="Q18" s="43" t="str">
        <f t="shared" si="6"/>
        <v/>
      </c>
      <c r="R18" s="9" t="str">
        <f t="shared" si="1"/>
        <v/>
      </c>
      <c r="S18" s="10">
        <f t="shared" si="2"/>
        <v>0</v>
      </c>
      <c r="T18" s="10" t="str">
        <f t="shared" si="3"/>
        <v/>
      </c>
      <c r="U18" s="10" t="str">
        <f t="shared" si="4"/>
        <v/>
      </c>
      <c r="V18" s="15"/>
    </row>
    <row r="19" spans="1:22" s="1" customFormat="1" ht="30" customHeight="1" x14ac:dyDescent="0.25">
      <c r="A19" s="75"/>
      <c r="B19" s="75"/>
      <c r="C19" s="75"/>
      <c r="D19" s="75"/>
      <c r="E19" s="75"/>
      <c r="F19" s="75"/>
      <c r="G19" s="38"/>
      <c r="H19" s="39"/>
      <c r="I19" s="40"/>
      <c r="J19" s="38"/>
      <c r="K19" s="41"/>
      <c r="L19" s="42" t="str">
        <f t="shared" si="7"/>
        <v/>
      </c>
      <c r="M19" s="74"/>
      <c r="N19" s="42" t="str">
        <f>IF($M$9=11,ROUND(AVERAGE(L9:L18),2),IF($M$9=12,ROUND(AVERAGE(L9:L18,L20),2),IF($M$9&lt;3,"","")))</f>
        <v/>
      </c>
      <c r="O19" s="72" t="str">
        <f t="shared" si="5"/>
        <v/>
      </c>
      <c r="P19" s="72"/>
      <c r="Q19" s="43" t="str">
        <f t="shared" si="6"/>
        <v/>
      </c>
      <c r="R19" s="9" t="str">
        <f t="shared" si="1"/>
        <v/>
      </c>
      <c r="S19" s="10">
        <f t="shared" si="2"/>
        <v>0</v>
      </c>
      <c r="T19" s="10" t="str">
        <f t="shared" si="3"/>
        <v/>
      </c>
      <c r="U19" s="10" t="str">
        <f t="shared" si="4"/>
        <v/>
      </c>
      <c r="V19" s="15"/>
    </row>
    <row r="20" spans="1:22" s="1" customFormat="1" ht="30" customHeight="1" x14ac:dyDescent="0.25">
      <c r="A20" s="75"/>
      <c r="B20" s="75"/>
      <c r="C20" s="75"/>
      <c r="D20" s="75"/>
      <c r="E20" s="75"/>
      <c r="F20" s="75"/>
      <c r="G20" s="38"/>
      <c r="H20" s="39"/>
      <c r="I20" s="40"/>
      <c r="J20" s="38"/>
      <c r="K20" s="41"/>
      <c r="L20" s="42" t="str">
        <f t="shared" si="7"/>
        <v/>
      </c>
      <c r="M20" s="74"/>
      <c r="N20" s="42" t="str">
        <f>IF($M$9=12,ROUND(AVERAGE(L9:L19),2),IF($M$9&lt;3,"",""))</f>
        <v/>
      </c>
      <c r="O20" s="72" t="str">
        <f t="shared" si="5"/>
        <v/>
      </c>
      <c r="P20" s="72"/>
      <c r="Q20" s="43" t="str">
        <f t="shared" si="6"/>
        <v/>
      </c>
      <c r="R20" s="9" t="str">
        <f t="shared" si="1"/>
        <v/>
      </c>
      <c r="S20" s="10">
        <f t="shared" si="2"/>
        <v>0</v>
      </c>
      <c r="T20" s="10" t="str">
        <f t="shared" si="3"/>
        <v/>
      </c>
      <c r="U20" s="10" t="str">
        <f t="shared" si="4"/>
        <v/>
      </c>
      <c r="V20" s="15"/>
    </row>
    <row r="21" spans="1:22" s="1" customFormat="1" ht="16.5" customHeight="1" x14ac:dyDescent="0.25">
      <c r="A21" s="79" t="s">
        <v>7</v>
      </c>
      <c r="B21" s="79"/>
      <c r="C21" s="79"/>
      <c r="D21" s="79"/>
      <c r="E21" s="79"/>
      <c r="F21" s="79"/>
      <c r="G21" s="66"/>
      <c r="H21" s="66"/>
      <c r="I21" s="66"/>
      <c r="J21" s="66"/>
      <c r="K21" s="66"/>
      <c r="L21" s="66"/>
      <c r="M21" s="36"/>
      <c r="N21" s="79" t="s">
        <v>10</v>
      </c>
      <c r="O21" s="79"/>
      <c r="P21" s="79"/>
      <c r="Q21" s="44" t="str">
        <f>IF($R$21=0,"",$R$21)</f>
        <v/>
      </c>
      <c r="R21" s="35">
        <f>COUNT(R9:R20)</f>
        <v>0</v>
      </c>
      <c r="S21" s="14"/>
      <c r="T21" s="69">
        <f>SUM(T9:U20)</f>
        <v>0</v>
      </c>
      <c r="U21" s="70"/>
      <c r="V21" s="15"/>
    </row>
    <row r="22" spans="1:22" s="1" customFormat="1" ht="18.75" customHeight="1" x14ac:dyDescent="0.25">
      <c r="A22" s="76" t="s">
        <v>49</v>
      </c>
      <c r="B22" s="76"/>
      <c r="C22" s="76"/>
      <c r="D22" s="76"/>
      <c r="E22" s="76"/>
      <c r="F22" s="76"/>
      <c r="G22" s="66"/>
      <c r="H22" s="66"/>
      <c r="I22" s="66"/>
      <c r="J22" s="66"/>
      <c r="K22" s="66"/>
      <c r="L22" s="66"/>
      <c r="M22" s="15"/>
      <c r="N22" s="67"/>
      <c r="O22" s="67"/>
      <c r="P22" s="67"/>
      <c r="Q22" s="67"/>
      <c r="R22" s="15"/>
      <c r="S22" s="11"/>
      <c r="T22" s="11"/>
      <c r="U22" s="11"/>
      <c r="V22" s="15"/>
    </row>
    <row r="23" spans="1:22" s="1" customFormat="1" ht="18.75" customHeight="1" x14ac:dyDescent="0.25">
      <c r="A23" s="76"/>
      <c r="B23" s="76"/>
      <c r="C23" s="76"/>
      <c r="D23" s="76"/>
      <c r="E23" s="76"/>
      <c r="F23" s="76"/>
      <c r="G23" s="68" t="str">
        <f>IF(OR($L$9="",$R$21&gt;=3),"","Necessário justificar nos autos a determinação do preço estimado com base em menos de 3 (três) preços válidos (art. 6º, § 5º da IN SEGES/ME 65/2021)")</f>
        <v/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"/>
      <c r="S23" s="11"/>
      <c r="T23" s="11"/>
      <c r="U23" s="11"/>
      <c r="V23" s="15"/>
    </row>
    <row r="24" spans="1:22" s="1" customFormat="1" ht="18.75" customHeight="1" x14ac:dyDescent="0.25">
      <c r="A24" s="76"/>
      <c r="B24" s="76"/>
      <c r="C24" s="76"/>
      <c r="D24" s="76"/>
      <c r="E24" s="76"/>
      <c r="F24" s="76"/>
      <c r="G24" s="66"/>
      <c r="H24" s="66"/>
      <c r="I24" s="87"/>
      <c r="J24" s="87"/>
      <c r="K24" s="87"/>
      <c r="L24" s="87"/>
      <c r="M24" s="87"/>
      <c r="N24" s="87"/>
      <c r="O24" s="87"/>
      <c r="P24" s="87"/>
      <c r="Q24" s="87"/>
      <c r="R24" s="15"/>
      <c r="S24" s="11"/>
      <c r="T24" s="11"/>
      <c r="U24" s="11"/>
      <c r="V24" s="15"/>
    </row>
    <row r="25" spans="1:22" ht="18" customHeight="1" x14ac:dyDescent="0.2">
      <c r="A25" s="77" t="s">
        <v>44</v>
      </c>
      <c r="B25" s="77"/>
      <c r="C25" s="77"/>
      <c r="D25" s="77"/>
      <c r="E25" s="77"/>
      <c r="F25" s="45" t="str">
        <f>IF($R$21&lt;2,"",_xlfn.STDEV.S(R9:R20)/ROUND(AVERAGE(R9:R20),2))</f>
        <v/>
      </c>
      <c r="G25" s="66"/>
      <c r="H25" s="66"/>
      <c r="I25" s="110" t="s">
        <v>38</v>
      </c>
      <c r="J25" s="110"/>
      <c r="K25" s="110"/>
      <c r="L25" s="110"/>
      <c r="M25" s="110"/>
      <c r="N25" s="110"/>
      <c r="O25" s="110"/>
      <c r="P25" s="110"/>
      <c r="Q25" s="110"/>
      <c r="S25" s="12"/>
      <c r="T25" s="12"/>
      <c r="U25" s="12"/>
    </row>
    <row r="26" spans="1:22" ht="18" customHeight="1" x14ac:dyDescent="0.2">
      <c r="A26" s="77" t="s">
        <v>28</v>
      </c>
      <c r="B26" s="77"/>
      <c r="C26" s="77"/>
      <c r="D26" s="77"/>
      <c r="E26" s="77"/>
      <c r="F26" s="46" t="str">
        <f>IF($R$21=0,"",SMALL(R9:R20,1))</f>
        <v/>
      </c>
      <c r="G26" s="66"/>
      <c r="H26" s="66"/>
      <c r="I26" s="47" t="s">
        <v>8</v>
      </c>
      <c r="J26" s="65"/>
      <c r="K26" s="65"/>
      <c r="L26" s="65"/>
      <c r="M26" s="65"/>
      <c r="N26" s="65"/>
      <c r="O26" s="65"/>
      <c r="P26" s="48" t="s">
        <v>9</v>
      </c>
      <c r="Q26" s="49"/>
      <c r="S26" s="13"/>
      <c r="T26" s="13"/>
      <c r="U26" s="13"/>
    </row>
    <row r="27" spans="1:22" ht="18" customHeight="1" x14ac:dyDescent="0.2">
      <c r="A27" s="77" t="s">
        <v>29</v>
      </c>
      <c r="B27" s="77"/>
      <c r="C27" s="77"/>
      <c r="D27" s="77"/>
      <c r="E27" s="77"/>
      <c r="F27" s="46" t="str">
        <f>IF($F$25="","",ROUND(AVERAGE(R9:R20),2))</f>
        <v/>
      </c>
      <c r="G27" s="66"/>
      <c r="H27" s="66"/>
      <c r="I27" s="47" t="s">
        <v>8</v>
      </c>
      <c r="J27" s="65"/>
      <c r="K27" s="65"/>
      <c r="L27" s="65"/>
      <c r="M27" s="65"/>
      <c r="N27" s="65"/>
      <c r="O27" s="65"/>
      <c r="P27" s="48" t="s">
        <v>9</v>
      </c>
      <c r="Q27" s="49"/>
      <c r="S27" s="13"/>
      <c r="T27" s="13"/>
      <c r="U27" s="13"/>
    </row>
    <row r="28" spans="1:22" ht="18" customHeight="1" x14ac:dyDescent="0.2">
      <c r="A28" s="77" t="s">
        <v>30</v>
      </c>
      <c r="B28" s="77"/>
      <c r="C28" s="77"/>
      <c r="D28" s="77"/>
      <c r="E28" s="77"/>
      <c r="F28" s="46" t="str">
        <f>IF($F$25="","",ROUND(MEDIAN(R9:R20),2))</f>
        <v/>
      </c>
      <c r="G28" s="66"/>
      <c r="H28" s="66"/>
      <c r="I28" s="47" t="s">
        <v>8</v>
      </c>
      <c r="J28" s="65"/>
      <c r="K28" s="65"/>
      <c r="L28" s="65"/>
      <c r="M28" s="65"/>
      <c r="N28" s="65"/>
      <c r="O28" s="65"/>
      <c r="P28" s="48" t="s">
        <v>9</v>
      </c>
      <c r="Q28" s="49"/>
      <c r="S28" s="13"/>
      <c r="T28" s="13"/>
      <c r="U28" s="13"/>
    </row>
    <row r="29" spans="1:22" ht="82.5" customHeight="1" x14ac:dyDescent="0.2">
      <c r="A29" s="76" t="s">
        <v>25</v>
      </c>
      <c r="B29" s="76"/>
      <c r="C29" s="76"/>
      <c r="D29" s="76"/>
      <c r="E29" s="76"/>
      <c r="F29" s="7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S29" s="11"/>
      <c r="T29" s="11"/>
      <c r="U29" s="11"/>
    </row>
    <row r="30" spans="1:22" ht="18.75" customHeight="1" x14ac:dyDescent="0.2">
      <c r="A30" s="78" t="s">
        <v>31</v>
      </c>
      <c r="B30" s="78"/>
      <c r="C30" s="78"/>
      <c r="D30" s="78"/>
      <c r="E30" s="78"/>
      <c r="F30" s="46" t="str">
        <f>IF($F$25&lt;=1%,$F$26,IF(OR($F$25&gt;25%,$T$21&lt;=0),$F$28,$F$27))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S30" s="6"/>
      <c r="T30" s="6"/>
      <c r="U30" s="6"/>
    </row>
    <row r="31" spans="1:22" s="3" customFormat="1" ht="18" customHeight="1" x14ac:dyDescent="0.2">
      <c r="A31" s="73" t="s">
        <v>39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28"/>
      <c r="S31" s="17"/>
      <c r="T31" s="17"/>
      <c r="U31" s="17"/>
      <c r="V31" s="28"/>
    </row>
    <row r="32" spans="1:22" ht="7.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20"/>
      <c r="T32" s="20"/>
      <c r="U32" s="20"/>
    </row>
    <row r="33" spans="1:22" s="4" customFormat="1" ht="117" customHeight="1" x14ac:dyDescent="0.25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29"/>
      <c r="S33" s="29"/>
      <c r="T33" s="29"/>
      <c r="U33" s="29"/>
      <c r="V33" s="29"/>
    </row>
  </sheetData>
  <sheetProtection algorithmName="SHA-512" hashValue="IQpcYlx9Brh+jHgvoQgs3JJNwJo4kpp4DASxZ0fURFPcWJHOXxn+qXsJzqQ09eaWzyFT8UUu45k3b3soDibi8Q==" saltValue="RiQHTkhxgIMA9unxogy+ow==" spinCount="100000" sheet="1" objects="1" scenarios="1"/>
  <mergeCells count="59">
    <mergeCell ref="A33:Q33"/>
    <mergeCell ref="I25:Q25"/>
    <mergeCell ref="A26:E26"/>
    <mergeCell ref="J26:O26"/>
    <mergeCell ref="A27:E27"/>
    <mergeCell ref="J27:O27"/>
    <mergeCell ref="A28:E28"/>
    <mergeCell ref="J28:O28"/>
    <mergeCell ref="A29:F29"/>
    <mergeCell ref="G29:Q30"/>
    <mergeCell ref="A30:E30"/>
    <mergeCell ref="A31:Q31"/>
    <mergeCell ref="A32:Q32"/>
    <mergeCell ref="T21:U21"/>
    <mergeCell ref="A22:F24"/>
    <mergeCell ref="N22:Q22"/>
    <mergeCell ref="G23:Q23"/>
    <mergeCell ref="G24:H28"/>
    <mergeCell ref="I24:Q24"/>
    <mergeCell ref="A25:E25"/>
    <mergeCell ref="A20:F20"/>
    <mergeCell ref="O20:P20"/>
    <mergeCell ref="A21:F21"/>
    <mergeCell ref="G21:L22"/>
    <mergeCell ref="N21:P21"/>
    <mergeCell ref="A17:F17"/>
    <mergeCell ref="O17:P17"/>
    <mergeCell ref="A18:F18"/>
    <mergeCell ref="O18:P18"/>
    <mergeCell ref="A19:F19"/>
    <mergeCell ref="O19:P19"/>
    <mergeCell ref="O13:P13"/>
    <mergeCell ref="A15:F15"/>
    <mergeCell ref="O15:P15"/>
    <mergeCell ref="A16:F16"/>
    <mergeCell ref="O16:P16"/>
    <mergeCell ref="A14:F14"/>
    <mergeCell ref="O14:P14"/>
    <mergeCell ref="E6:Q6"/>
    <mergeCell ref="A7:Q7"/>
    <mergeCell ref="A8:F8"/>
    <mergeCell ref="O8:P8"/>
    <mergeCell ref="A9:F9"/>
    <mergeCell ref="M9:M20"/>
    <mergeCell ref="O9:P9"/>
    <mergeCell ref="A10:F10"/>
    <mergeCell ref="O10:P10"/>
    <mergeCell ref="A11:F11"/>
    <mergeCell ref="O11:P11"/>
    <mergeCell ref="A12:F12"/>
    <mergeCell ref="O12:P12"/>
    <mergeCell ref="A13:F13"/>
    <mergeCell ref="A1:Q1"/>
    <mergeCell ref="A2:Q2"/>
    <mergeCell ref="A3:Q3"/>
    <mergeCell ref="C4:Q4"/>
    <mergeCell ref="B5:I5"/>
    <mergeCell ref="L5:O5"/>
    <mergeCell ref="P5:Q5"/>
  </mergeCells>
  <conditionalFormatting sqref="G23">
    <cfRule type="containsText" dxfId="1158" priority="48" operator="containsText" text="Necessário justificar nos autos a determinação do preço estimado com base em menos de 3 (três) preços válidos (art. 6º, § 5º da IN SEGES/ME 65/2021)">
      <formula>NOT(ISERROR(SEARCH("Necessário justificar nos autos a determinação do preço estimado com base em menos de 3 (três) preços válidos (art. 6º, § 5º da IN SEGES/ME 65/2021)",G23)))</formula>
    </cfRule>
  </conditionalFormatting>
  <conditionalFormatting sqref="Q9:Q20">
    <cfRule type="cellIs" dxfId="1157" priority="49" operator="equal">
      <formula>"INEXEQUÍVEL"</formula>
    </cfRule>
    <cfRule type="cellIs" dxfId="1156" priority="50" operator="equal">
      <formula>"EXCESSIVAMENTE ELEVADO"</formula>
    </cfRule>
    <cfRule type="cellIs" dxfId="1155" priority="51" operator="equal">
      <formula>"VÁLIDO"</formula>
    </cfRule>
  </conditionalFormatting>
  <conditionalFormatting sqref="Q21">
    <cfRule type="iconSet" priority="43">
      <iconSet iconSet="3Symbols">
        <cfvo type="percent" val="0"/>
        <cfvo type="num" val="1"/>
        <cfvo type="num" val="3"/>
      </iconSet>
    </cfRule>
  </conditionalFormatting>
  <conditionalFormatting sqref="J9:K20">
    <cfRule type="expression" dxfId="48" priority="1">
      <formula>$G9="Base nacional de NFe, V"</formula>
    </cfRule>
    <cfRule type="expression" dxfId="47" priority="2">
      <formula>$G9="Fornecedor - art. 5º, IV"</formula>
    </cfRule>
    <cfRule type="expression" dxfId="46" priority="3">
      <formula>$G9="Sítio eletrônico - art. 5º, III"</formula>
    </cfRule>
    <cfRule type="expression" dxfId="45" priority="4">
      <formula>$G9="Sistemas oficiais de governo - art. 5º, I"</formula>
    </cfRule>
    <cfRule type="expression" dxfId="44" priority="5">
      <formula>$G9="Contratações similares - art. 5º, II"</formula>
    </cfRule>
    <cfRule type="expression" dxfId="43" priority="6">
      <formula>$G9="Mídia especializada - art. 5º, III"</formula>
    </cfRule>
    <cfRule type="expression" dxfId="42" priority="7">
      <formula>$G9="Tabela de referência - art. 5º, III"</formula>
    </cfRule>
  </conditionalFormatting>
  <dataValidations count="2">
    <dataValidation type="list" allowBlank="1" showInputMessage="1" showErrorMessage="1" sqref="J9:J20" xr:uid="{E932838C-6332-403D-B6E7-A2B38DC8D656}">
      <formula1>"IGPM,IPCA,Outros,Não se aplica"</formula1>
    </dataValidation>
    <dataValidation type="list" allowBlank="1" showInputMessage="1" showErrorMessage="1" sqref="G9:G20" xr:uid="{767BED3C-7449-4D49-8435-72DD1819E96A}">
      <mc:AlternateContent xmlns:x12ac="http://schemas.microsoft.com/office/spreadsheetml/2011/1/ac" xmlns:mc="http://schemas.openxmlformats.org/markup-compatibility/2006">
        <mc:Choice Requires="x12ac">
          <x12ac:list>"Sistemas oficiais de governo - art. 5º, I","Contratações similares - art. 5º, II","Mídia especializada - art. 5º, III","Tabela de referência - art. 5º, III","Sítio eletrônico - art. 5º, III","Fornecedor - art. 5º, IV"," Base nacional de NFe, V"</x12ac:list>
        </mc:Choice>
        <mc:Fallback>
          <formula1>"Sistemas oficiais de governo - art. 5º, I,Contratações similares - art. 5º, II,Mídia especializada - art. 5º, III,Tabela de referência - art. 5º, III,Sítio eletrônico - art. 5º, III,Fornecedor - art. 5º, IV, Base nacional de NFe, V"</formula1>
        </mc:Fallback>
      </mc:AlternateContent>
    </dataValidation>
  </dataValidations>
  <printOptions horizontalCentered="1"/>
  <pageMargins left="0.39370078740157483" right="0.39370078740157483" top="0.74803149606299213" bottom="0.55118110236220474" header="0.31496062992125984" footer="0.19685039370078741"/>
  <pageSetup paperSize="9" scale="65" orientation="landscape" r:id="rId1"/>
  <headerFooter>
    <oddHeader>&amp;L&amp;G&amp;C&amp;"Calibri,Negrito"&amp;14SERVIÇO PÚBLICO FEDERAL
&amp;12UNIVERSIDADE FEDERAL DO SUL E SUDESTE DO PARÁ&amp;"Calibri,Regular"&amp;11
Emitido em &amp;D às &amp;T&amp;R&amp;G</oddHeader>
    <oddFooter>&amp;L&amp;"Calibri,Regular"&amp;10Diretoria de Compras, Contratos e Convênios (DCO/PROAD) – Setor de Contratações
Modelo de Relatório de Pesquisa de Preços – Bens e serviços em geral
Atualização: março/2024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27</vt:i4>
      </vt:variant>
    </vt:vector>
  </HeadingPairs>
  <TitlesOfParts>
    <vt:vector size="53" baseType="lpstr">
      <vt:lpstr>Item 1</vt:lpstr>
      <vt:lpstr>Item 2</vt:lpstr>
      <vt:lpstr>Item 3</vt:lpstr>
      <vt:lpstr>Item 4</vt:lpstr>
      <vt:lpstr>Item 5</vt:lpstr>
      <vt:lpstr>Item 6</vt:lpstr>
      <vt:lpstr>Item 7</vt:lpstr>
      <vt:lpstr>Item 8</vt:lpstr>
      <vt:lpstr>Item 9</vt:lpstr>
      <vt:lpstr>Item 10</vt:lpstr>
      <vt:lpstr>Item 11</vt:lpstr>
      <vt:lpstr>Item 12</vt:lpstr>
      <vt:lpstr>Item 13</vt:lpstr>
      <vt:lpstr>Item 14</vt:lpstr>
      <vt:lpstr>Item 15</vt:lpstr>
      <vt:lpstr>Item 16</vt:lpstr>
      <vt:lpstr>Item 17</vt:lpstr>
      <vt:lpstr>Item 18</vt:lpstr>
      <vt:lpstr>Item 19</vt:lpstr>
      <vt:lpstr>Item 20</vt:lpstr>
      <vt:lpstr>Item 21</vt:lpstr>
      <vt:lpstr>Item 22</vt:lpstr>
      <vt:lpstr>Item 23</vt:lpstr>
      <vt:lpstr>Item 24</vt:lpstr>
      <vt:lpstr>Item 25</vt:lpstr>
      <vt:lpstr>Quadro de Preços</vt:lpstr>
      <vt:lpstr>'Item 1'!Area_de_impressao</vt:lpstr>
      <vt:lpstr>'Item 10'!Area_de_impressao</vt:lpstr>
      <vt:lpstr>'Item 11'!Area_de_impressao</vt:lpstr>
      <vt:lpstr>'Item 12'!Area_de_impressao</vt:lpstr>
      <vt:lpstr>'Item 13'!Area_de_impressao</vt:lpstr>
      <vt:lpstr>'Item 14'!Area_de_impressao</vt:lpstr>
      <vt:lpstr>'Item 15'!Area_de_impressao</vt:lpstr>
      <vt:lpstr>'Item 16'!Area_de_impressao</vt:lpstr>
      <vt:lpstr>'Item 17'!Area_de_impressao</vt:lpstr>
      <vt:lpstr>'Item 18'!Area_de_impressao</vt:lpstr>
      <vt:lpstr>'Item 19'!Area_de_impressao</vt:lpstr>
      <vt:lpstr>'Item 2'!Area_de_impressao</vt:lpstr>
      <vt:lpstr>'Item 20'!Area_de_impressao</vt:lpstr>
      <vt:lpstr>'Item 21'!Area_de_impressao</vt:lpstr>
      <vt:lpstr>'Item 22'!Area_de_impressao</vt:lpstr>
      <vt:lpstr>'Item 23'!Area_de_impressao</vt:lpstr>
      <vt:lpstr>'Item 24'!Area_de_impressao</vt:lpstr>
      <vt:lpstr>'Item 25'!Area_de_impressao</vt:lpstr>
      <vt:lpstr>'Item 3'!Area_de_impressao</vt:lpstr>
      <vt:lpstr>'Item 4'!Area_de_impressao</vt:lpstr>
      <vt:lpstr>'Item 5'!Area_de_impressao</vt:lpstr>
      <vt:lpstr>'Item 6'!Area_de_impressao</vt:lpstr>
      <vt:lpstr>'Item 7'!Area_de_impressao</vt:lpstr>
      <vt:lpstr>'Item 8'!Area_de_impressao</vt:lpstr>
      <vt:lpstr>'Item 9'!Area_de_impressao</vt:lpstr>
      <vt:lpstr>'Quadro de Preços'!Area_de_impressao</vt:lpstr>
      <vt:lpstr>'Quadro de Preços'!Titulos_de_impressao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Unifesspa</dc:creator>
  <cp:lastModifiedBy>leandromaia</cp:lastModifiedBy>
  <cp:lastPrinted>2024-03-15T17:34:07Z</cp:lastPrinted>
  <dcterms:created xsi:type="dcterms:W3CDTF">2017-07-18T18:57:54Z</dcterms:created>
  <dcterms:modified xsi:type="dcterms:W3CDTF">2024-03-15T19:37:33Z</dcterms:modified>
</cp:coreProperties>
</file>